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현재_통합_문서" defaultThemeVersion="124226"/>
  <bookViews>
    <workbookView xWindow="6465" yWindow="585" windowWidth="11310" windowHeight="10890" firstSheet="1" activeTab="1"/>
  </bookViews>
  <sheets>
    <sheet name="04년 세입.세출" sheetId="7" state="hidden" r:id="rId1"/>
    <sheet name="겉표지" sheetId="79" r:id="rId2"/>
    <sheet name="세입예산서" sheetId="80" r:id="rId3"/>
    <sheet name="세출예산서" sheetId="78" r:id="rId4"/>
    <sheet name="예산총칙" sheetId="72" r:id="rId5"/>
    <sheet name="총괄표" sheetId="81" r:id="rId6"/>
    <sheet name="보수일람표" sheetId="67" state="hidden" r:id="rId7"/>
    <sheet name="보수" sheetId="82" r:id="rId8"/>
  </sheets>
  <definedNames>
    <definedName name="_xlnm._FilterDatabase" localSheetId="3" hidden="1">세출예산서!$A$5:$AE$8</definedName>
    <definedName name="_xlnm.Print_Area" localSheetId="3">세출예산서!$A$1:$V$135</definedName>
    <definedName name="_xlnm.Print_Titles" localSheetId="2">세입예산서!$3:$4</definedName>
    <definedName name="_xlnm.Print_Titles" localSheetId="3">세출예산서!$3:$4</definedName>
  </definedNames>
  <calcPr calcId="125725"/>
</workbook>
</file>

<file path=xl/calcChain.xml><?xml version="1.0" encoding="utf-8"?>
<calcChain xmlns="http://schemas.openxmlformats.org/spreadsheetml/2006/main">
  <c r="G13" i="82"/>
  <c r="F13"/>
  <c r="E13"/>
  <c r="D13"/>
  <c r="L12"/>
  <c r="L11"/>
  <c r="L10"/>
  <c r="L9"/>
  <c r="L8"/>
  <c r="L7"/>
  <c r="L6"/>
  <c r="L5"/>
  <c r="L13" l="1"/>
  <c r="AD2" i="78" l="1"/>
  <c r="L39" i="80" l="1"/>
  <c r="I14" i="81" l="1"/>
  <c r="I9"/>
  <c r="D126" i="78"/>
  <c r="D124"/>
  <c r="D92"/>
  <c r="D75"/>
  <c r="D74" s="1"/>
  <c r="D68"/>
  <c r="D26"/>
  <c r="D21"/>
  <c r="D7"/>
  <c r="D6" s="1"/>
  <c r="D42" i="80"/>
  <c r="D30"/>
  <c r="D25"/>
  <c r="D9"/>
  <c r="D5" l="1"/>
  <c r="K18" i="81"/>
  <c r="K17"/>
  <c r="K16"/>
  <c r="K15"/>
  <c r="J14"/>
  <c r="E14"/>
  <c r="K13"/>
  <c r="E13"/>
  <c r="K12"/>
  <c r="E12"/>
  <c r="K11"/>
  <c r="E11"/>
  <c r="K10"/>
  <c r="E10"/>
  <c r="J9"/>
  <c r="I8"/>
  <c r="E9"/>
  <c r="D8"/>
  <c r="F14" s="1"/>
  <c r="C8"/>
  <c r="V111" i="78"/>
  <c r="K14" i="81" l="1"/>
  <c r="J8"/>
  <c r="L13" s="1"/>
  <c r="F11"/>
  <c r="E8"/>
  <c r="K9"/>
  <c r="F9"/>
  <c r="F10"/>
  <c r="F13"/>
  <c r="K8" l="1"/>
  <c r="L18"/>
  <c r="L14"/>
  <c r="L9"/>
  <c r="F76" i="78" l="1"/>
  <c r="V76"/>
  <c r="V89"/>
  <c r="V88"/>
  <c r="V53"/>
  <c r="V51"/>
  <c r="V48"/>
  <c r="V47"/>
  <c r="V43"/>
  <c r="V37"/>
  <c r="V30"/>
  <c r="E75"/>
  <c r="W5"/>
  <c r="V44"/>
  <c r="V73" l="1"/>
  <c r="D5"/>
  <c r="K134"/>
  <c r="K5" s="1"/>
  <c r="J134"/>
  <c r="J5" s="1"/>
  <c r="I134"/>
  <c r="I5" s="1"/>
  <c r="H134"/>
  <c r="H5" s="1"/>
  <c r="V133"/>
  <c r="F128"/>
  <c r="F127"/>
  <c r="E126"/>
  <c r="E124"/>
  <c r="V122"/>
  <c r="V121"/>
  <c r="V120"/>
  <c r="V119"/>
  <c r="V118"/>
  <c r="V117"/>
  <c r="V116"/>
  <c r="V115"/>
  <c r="V114"/>
  <c r="F114"/>
  <c r="V112"/>
  <c r="V110"/>
  <c r="V109"/>
  <c r="V108"/>
  <c r="V107"/>
  <c r="V106"/>
  <c r="V105"/>
  <c r="V104"/>
  <c r="V103"/>
  <c r="V102"/>
  <c r="V101"/>
  <c r="F101"/>
  <c r="V99"/>
  <c r="V98"/>
  <c r="V97"/>
  <c r="V96"/>
  <c r="V95"/>
  <c r="V94"/>
  <c r="V93"/>
  <c r="F93"/>
  <c r="E92"/>
  <c r="F92" s="1"/>
  <c r="V90"/>
  <c r="V91" s="1"/>
  <c r="F88"/>
  <c r="V86"/>
  <c r="V85"/>
  <c r="V84"/>
  <c r="V83"/>
  <c r="V82"/>
  <c r="F82"/>
  <c r="V81"/>
  <c r="F81"/>
  <c r="V80"/>
  <c r="F80"/>
  <c r="V79"/>
  <c r="V77"/>
  <c r="F77"/>
  <c r="F75"/>
  <c r="V72"/>
  <c r="F72"/>
  <c r="V70"/>
  <c r="F70"/>
  <c r="V69"/>
  <c r="F69"/>
  <c r="E68"/>
  <c r="F68" s="1"/>
  <c r="F67"/>
  <c r="V66"/>
  <c r="F66"/>
  <c r="V65"/>
  <c r="F65"/>
  <c r="V64"/>
  <c r="F64"/>
  <c r="V63"/>
  <c r="F63"/>
  <c r="V62"/>
  <c r="F62"/>
  <c r="F61"/>
  <c r="V60"/>
  <c r="F60"/>
  <c r="V58"/>
  <c r="V57"/>
  <c r="V56"/>
  <c r="F55"/>
  <c r="V50"/>
  <c r="V49"/>
  <c r="F47"/>
  <c r="V45"/>
  <c r="V42"/>
  <c r="V41"/>
  <c r="V40"/>
  <c r="V38"/>
  <c r="V36"/>
  <c r="V35"/>
  <c r="V34"/>
  <c r="V33"/>
  <c r="V32"/>
  <c r="V31"/>
  <c r="V29"/>
  <c r="V28"/>
  <c r="F28"/>
  <c r="V27"/>
  <c r="F27"/>
  <c r="E26"/>
  <c r="F26" s="1"/>
  <c r="V25"/>
  <c r="V24"/>
  <c r="V23"/>
  <c r="F23"/>
  <c r="V22"/>
  <c r="F22"/>
  <c r="E21"/>
  <c r="F21" s="1"/>
  <c r="V20"/>
  <c r="F20"/>
  <c r="F17"/>
  <c r="F16"/>
  <c r="F14"/>
  <c r="F13"/>
  <c r="F11"/>
  <c r="F10"/>
  <c r="F8"/>
  <c r="E7"/>
  <c r="F7" s="1"/>
  <c r="AC5"/>
  <c r="AB5"/>
  <c r="AA5"/>
  <c r="Z5"/>
  <c r="Y5"/>
  <c r="AD4"/>
  <c r="V67" l="1"/>
  <c r="V54"/>
  <c r="V59"/>
  <c r="E6"/>
  <c r="F6" s="1"/>
  <c r="V123"/>
  <c r="V46"/>
  <c r="E74"/>
  <c r="V87"/>
  <c r="V100"/>
  <c r="V113"/>
  <c r="F126"/>
  <c r="F74" l="1"/>
  <c r="E5"/>
  <c r="G126" l="1"/>
  <c r="G6"/>
  <c r="G68"/>
  <c r="F5"/>
  <c r="G7"/>
  <c r="G74"/>
  <c r="F44" i="80" l="1"/>
  <c r="F43"/>
  <c r="E42"/>
  <c r="F42" s="1"/>
  <c r="F41"/>
  <c r="F40"/>
  <c r="F31"/>
  <c r="E30"/>
  <c r="F29"/>
  <c r="F28"/>
  <c r="F27"/>
  <c r="F26"/>
  <c r="E25"/>
  <c r="F22"/>
  <c r="F16"/>
  <c r="F10"/>
  <c r="E9"/>
  <c r="F6"/>
  <c r="J5"/>
  <c r="I5"/>
  <c r="H5"/>
  <c r="E5" l="1"/>
  <c r="G6" s="1"/>
  <c r="F9"/>
  <c r="F25"/>
  <c r="F30"/>
  <c r="G25" l="1"/>
  <c r="G9"/>
  <c r="G30"/>
  <c r="F5"/>
  <c r="G5" l="1"/>
  <c r="H43" i="67" l="1"/>
  <c r="H18" l="1"/>
  <c r="H17"/>
  <c r="H16"/>
  <c r="H15"/>
  <c r="H14"/>
  <c r="M51" l="1"/>
  <c r="M50"/>
  <c r="M49"/>
  <c r="M48"/>
  <c r="M47"/>
  <c r="N45"/>
  <c r="H45"/>
  <c r="N44"/>
  <c r="H44"/>
  <c r="N43"/>
  <c r="N42"/>
  <c r="M41"/>
  <c r="O41" s="1"/>
  <c r="M40"/>
  <c r="O40" s="1"/>
  <c r="M39"/>
  <c r="O39" s="1"/>
  <c r="N38"/>
  <c r="M37"/>
  <c r="O37" s="1"/>
  <c r="M36"/>
  <c r="O36" s="1"/>
  <c r="M35"/>
  <c r="N34"/>
  <c r="M33"/>
  <c r="O33" s="1"/>
  <c r="M32"/>
  <c r="O32" s="1"/>
  <c r="M31"/>
  <c r="O31" s="1"/>
  <c r="N30"/>
  <c r="M29"/>
  <c r="M45" s="1"/>
  <c r="M28"/>
  <c r="M44" s="1"/>
  <c r="M27"/>
  <c r="N25"/>
  <c r="H24"/>
  <c r="M24" s="1"/>
  <c r="O24" s="1"/>
  <c r="N51" s="1"/>
  <c r="H23"/>
  <c r="M23" s="1"/>
  <c r="O23" s="1"/>
  <c r="N50" s="1"/>
  <c r="H22"/>
  <c r="M22" s="1"/>
  <c r="O22" s="1"/>
  <c r="N49" s="1"/>
  <c r="H21"/>
  <c r="M21" s="1"/>
  <c r="O21" s="1"/>
  <c r="N48" s="1"/>
  <c r="H20"/>
  <c r="M20" s="1"/>
  <c r="N19"/>
  <c r="N26" s="1"/>
  <c r="M18"/>
  <c r="O18" s="1"/>
  <c r="M17"/>
  <c r="O17" s="1"/>
  <c r="M16"/>
  <c r="O16" s="1"/>
  <c r="M15"/>
  <c r="O15" s="1"/>
  <c r="M14"/>
  <c r="N13"/>
  <c r="N12"/>
  <c r="M11"/>
  <c r="O11" s="1"/>
  <c r="M10"/>
  <c r="O10" s="1"/>
  <c r="M9"/>
  <c r="O9" s="1"/>
  <c r="M8"/>
  <c r="O8" s="1"/>
  <c r="M7"/>
  <c r="N6"/>
  <c r="M30" l="1"/>
  <c r="O34"/>
  <c r="O27"/>
  <c r="O28"/>
  <c r="O44" s="1"/>
  <c r="O29"/>
  <c r="O45" s="1"/>
  <c r="M38"/>
  <c r="O42"/>
  <c r="O48"/>
  <c r="O50"/>
  <c r="O49"/>
  <c r="O51"/>
  <c r="M19"/>
  <c r="M12"/>
  <c r="M25"/>
  <c r="O20"/>
  <c r="O7"/>
  <c r="M13"/>
  <c r="O14"/>
  <c r="O19" s="1"/>
  <c r="M34"/>
  <c r="O35"/>
  <c r="O38" s="1"/>
  <c r="M42"/>
  <c r="M43"/>
  <c r="N46"/>
  <c r="M52"/>
  <c r="O25" l="1"/>
  <c r="N47"/>
  <c r="M53"/>
  <c r="M46"/>
  <c r="O30"/>
  <c r="M26"/>
  <c r="O26"/>
  <c r="O12"/>
  <c r="O13"/>
  <c r="O46"/>
  <c r="O43"/>
  <c r="M54" l="1"/>
  <c r="M6"/>
  <c r="N52"/>
  <c r="N53" s="1"/>
  <c r="N54" s="1"/>
  <c r="O47"/>
  <c r="O52" s="1"/>
  <c r="O53" s="1"/>
  <c r="O54" l="1"/>
  <c r="O6"/>
  <c r="X5" i="78"/>
  <c r="AD5" s="1"/>
</calcChain>
</file>

<file path=xl/sharedStrings.xml><?xml version="1.0" encoding="utf-8"?>
<sst xmlns="http://schemas.openxmlformats.org/spreadsheetml/2006/main" count="900" uniqueCount="381">
  <si>
    <t>총 계</t>
    <phoneticPr fontId="3" type="noConversion"/>
  </si>
  <si>
    <t>1. 세입</t>
    <phoneticPr fontId="3" type="noConversion"/>
  </si>
  <si>
    <t>과목</t>
    <phoneticPr fontId="3" type="noConversion"/>
  </si>
  <si>
    <t>비교증감</t>
    <phoneticPr fontId="3" type="noConversion"/>
  </si>
  <si>
    <t>비고</t>
    <phoneticPr fontId="3" type="noConversion"/>
  </si>
  <si>
    <t>2. 세출</t>
    <phoneticPr fontId="3" type="noConversion"/>
  </si>
  <si>
    <t>(단위:천원)</t>
    <phoneticPr fontId="3" type="noConversion"/>
  </si>
  <si>
    <t>인건비</t>
    <phoneticPr fontId="3" type="noConversion"/>
  </si>
  <si>
    <t>소계</t>
    <phoneticPr fontId="3" type="noConversion"/>
  </si>
  <si>
    <t>제수당</t>
    <phoneticPr fontId="3" type="noConversion"/>
  </si>
  <si>
    <t>부담금</t>
    <phoneticPr fontId="3" type="noConversion"/>
  </si>
  <si>
    <t>운영비</t>
    <phoneticPr fontId="3" type="noConversion"/>
  </si>
  <si>
    <t>보호비</t>
    <phoneticPr fontId="3" type="noConversion"/>
  </si>
  <si>
    <t>도비지원</t>
    <phoneticPr fontId="3" type="noConversion"/>
  </si>
  <si>
    <t>기능보강</t>
    <phoneticPr fontId="3" type="noConversion"/>
  </si>
  <si>
    <t>법인전입</t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</si>
  <si>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</si>
  <si>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</si>
  <si>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</si>
  <si>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예산액</t>
    <phoneticPr fontId="3" type="noConversion"/>
  </si>
  <si>
    <t>증</t>
    <phoneticPr fontId="3" type="noConversion"/>
  </si>
  <si>
    <t>감</t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</si>
  <si>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</si>
  <si>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</si>
  <si>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</si>
  <si>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예산액</t>
    <phoneticPr fontId="3" type="noConversion"/>
  </si>
  <si>
    <t>증</t>
    <phoneticPr fontId="3" type="noConversion"/>
  </si>
  <si>
    <t>감</t>
    <phoneticPr fontId="3" type="noConversion"/>
  </si>
  <si>
    <t>인건비</t>
    <phoneticPr fontId="3" type="noConversion"/>
  </si>
  <si>
    <t>소계</t>
    <phoneticPr fontId="3" type="noConversion"/>
  </si>
  <si>
    <t>제수당</t>
    <phoneticPr fontId="3" type="noConversion"/>
  </si>
  <si>
    <t>부담금</t>
    <phoneticPr fontId="3" type="noConversion"/>
  </si>
  <si>
    <t>운영비</t>
    <phoneticPr fontId="3" type="noConversion"/>
  </si>
  <si>
    <t>보호비</t>
    <phoneticPr fontId="3" type="noConversion"/>
  </si>
  <si>
    <t>도비지원</t>
    <phoneticPr fontId="3" type="noConversion"/>
  </si>
  <si>
    <t>기능보강</t>
    <phoneticPr fontId="3" type="noConversion"/>
  </si>
  <si>
    <t>법인전입</t>
    <phoneticPr fontId="3" type="noConversion"/>
  </si>
  <si>
    <t>향  림   재   활   원</t>
    <phoneticPr fontId="3" type="noConversion"/>
  </si>
  <si>
    <t>-</t>
    <phoneticPr fontId="3" type="noConversion"/>
  </si>
  <si>
    <t>2004년</t>
    <phoneticPr fontId="3" type="noConversion"/>
  </si>
  <si>
    <t xml:space="preserve">2005년 </t>
    <phoneticPr fontId="3" type="noConversion"/>
  </si>
  <si>
    <t xml:space="preserve">2005년 </t>
    <phoneticPr fontId="3" type="noConversion"/>
  </si>
  <si>
    <t xml:space="preserve">         2005년 향림재활원 세입.세출(안)</t>
    <phoneticPr fontId="3" type="noConversion"/>
  </si>
  <si>
    <t>예비비</t>
  </si>
  <si>
    <t>제1조</t>
    <phoneticPr fontId="3" type="noConversion"/>
  </si>
  <si>
    <t>제2조</t>
    <phoneticPr fontId="3" type="noConversion"/>
  </si>
  <si>
    <t xml:space="preserve">제3조   </t>
    <phoneticPr fontId="3" type="noConversion"/>
  </si>
  <si>
    <t>1) 세입의 주요재원은 다음과 같다.</t>
    <phoneticPr fontId="3" type="noConversion"/>
  </si>
  <si>
    <t>2) 세출의 내용은 다음과 같다.</t>
    <phoneticPr fontId="3" type="noConversion"/>
  </si>
  <si>
    <t>제4조</t>
    <phoneticPr fontId="3" type="noConversion"/>
  </si>
  <si>
    <t>제5조</t>
    <phoneticPr fontId="3" type="noConversion"/>
  </si>
  <si>
    <t>제7조</t>
    <phoneticPr fontId="3" type="noConversion"/>
  </si>
  <si>
    <t>예  산  총  칙</t>
    <phoneticPr fontId="3" type="noConversion"/>
  </si>
  <si>
    <t>(단위 : 천원)</t>
    <phoneticPr fontId="3" type="noConversion"/>
  </si>
  <si>
    <t>세             입</t>
    <phoneticPr fontId="3" type="noConversion"/>
  </si>
  <si>
    <t>세            출</t>
    <phoneticPr fontId="3" type="noConversion"/>
  </si>
  <si>
    <t>금액</t>
    <phoneticPr fontId="3" type="noConversion"/>
  </si>
  <si>
    <t>비율(%)</t>
    <phoneticPr fontId="3" type="noConversion"/>
  </si>
  <si>
    <t>입소자
부담금수입</t>
    <phoneticPr fontId="3" type="noConversion"/>
  </si>
  <si>
    <t>전입금</t>
    <phoneticPr fontId="3" type="noConversion"/>
  </si>
  <si>
    <t>이월금</t>
    <phoneticPr fontId="3" type="noConversion"/>
  </si>
  <si>
    <t>잡수입</t>
    <phoneticPr fontId="3" type="noConversion"/>
  </si>
  <si>
    <t>과      목</t>
    <phoneticPr fontId="3" type="noConversion"/>
  </si>
  <si>
    <t>비교증감
(B-A)</t>
    <phoneticPr fontId="3" type="noConversion"/>
  </si>
  <si>
    <t>산 출 내 역</t>
    <phoneticPr fontId="3" type="noConversion"/>
  </si>
  <si>
    <t>기타보조금</t>
    <phoneticPr fontId="3" type="noConversion"/>
  </si>
  <si>
    <t>후원금</t>
    <phoneticPr fontId="3" type="noConversion"/>
  </si>
  <si>
    <t>제6조</t>
    <phoneticPr fontId="3" type="noConversion"/>
  </si>
  <si>
    <t>국가 또는 지방자치단체로부터 교부된 보조금, 지정후원금 및 수익자부담금 경비 등은 추가경정 예산의 성립 이전이라도</t>
    <phoneticPr fontId="3" type="noConversion"/>
  </si>
  <si>
    <t>보조금등 수입목적에 적절한 경우 먼저 사용할 수 있으며, 이는 차기 추가경정 예산에 반영하여야 한다.</t>
    <phoneticPr fontId="3" type="noConversion"/>
  </si>
  <si>
    <t>세출경비의 부족이 생겼을 때는 사회복지법인 재무·회계 규칙 제16조에 의거하여 예산을 전용할 수 있다.</t>
    <phoneticPr fontId="3" type="noConversion"/>
  </si>
  <si>
    <t>단, 동일 항내의 목간전용이 불가피한 경우에는 법인대표 이사(또는 시설의 장)에게 그 권한을 위임한다.</t>
    <phoneticPr fontId="3" type="noConversion"/>
  </si>
  <si>
    <t>입소비용수입</t>
    <phoneticPr fontId="3" type="noConversion"/>
  </si>
  <si>
    <t>시.도 보조금</t>
    <phoneticPr fontId="3" type="noConversion"/>
  </si>
  <si>
    <t>시.군.구 보조금</t>
    <phoneticPr fontId="3" type="noConversion"/>
  </si>
  <si>
    <t>후원금수입</t>
    <phoneticPr fontId="3" type="noConversion"/>
  </si>
  <si>
    <t>지정후원금</t>
    <phoneticPr fontId="3" type="noConversion"/>
  </si>
  <si>
    <t>비지정후원금</t>
    <phoneticPr fontId="3" type="noConversion"/>
  </si>
  <si>
    <t>전년도이월금</t>
    <phoneticPr fontId="3" type="noConversion"/>
  </si>
  <si>
    <t>전년도이월금
(후원금)</t>
    <phoneticPr fontId="3" type="noConversion"/>
  </si>
  <si>
    <t xml:space="preserve">잡수입 </t>
    <phoneticPr fontId="3" type="noConversion"/>
  </si>
  <si>
    <t>기타예금이자수입</t>
    <phoneticPr fontId="3" type="noConversion"/>
  </si>
  <si>
    <t>기타잡수입</t>
    <phoneticPr fontId="3" type="noConversion"/>
  </si>
  <si>
    <t>단기이용료 이월금</t>
    <phoneticPr fontId="3" type="noConversion"/>
  </si>
  <si>
    <t>잡수입 이월금</t>
    <phoneticPr fontId="3" type="noConversion"/>
  </si>
  <si>
    <t>합  계</t>
    <phoneticPr fontId="3" type="noConversion"/>
  </si>
  <si>
    <t>예금이자</t>
    <phoneticPr fontId="3" type="noConversion"/>
  </si>
  <si>
    <t>시설장애인예능발표회</t>
    <phoneticPr fontId="3" type="noConversion"/>
  </si>
  <si>
    <t xml:space="preserve">단기후원금 </t>
    <phoneticPr fontId="3" type="noConversion"/>
  </si>
  <si>
    <t>이용인 건강검진비</t>
    <phoneticPr fontId="3" type="noConversion"/>
  </si>
  <si>
    <t>*</t>
    <phoneticPr fontId="3" type="noConversion"/>
  </si>
  <si>
    <t>급여</t>
    <phoneticPr fontId="3" type="noConversion"/>
  </si>
  <si>
    <t>보조금</t>
    <phoneticPr fontId="3" type="noConversion"/>
  </si>
  <si>
    <t>자부담</t>
    <phoneticPr fontId="3" type="noConversion"/>
  </si>
  <si>
    <t>보조금 수입</t>
    <phoneticPr fontId="3" type="noConversion"/>
  </si>
  <si>
    <t xml:space="preserve">   ④ 법인전입금 5,000천원</t>
    <phoneticPr fontId="3" type="noConversion"/>
  </si>
  <si>
    <t>2019년 광주시장애인단기보호시설 임.직원 보수일람표</t>
    <phoneticPr fontId="3" type="noConversion"/>
  </si>
  <si>
    <r>
      <t>(시설명 :</t>
    </r>
    <r>
      <rPr>
        <sz val="10"/>
        <rFont val="굴림"/>
        <family val="3"/>
        <charset val="129"/>
      </rPr>
      <t>단기보호</t>
    </r>
    <r>
      <rPr>
        <b/>
        <sz val="10"/>
        <rFont val="굴림"/>
        <family val="3"/>
        <charset val="129"/>
      </rPr>
      <t>)</t>
    </r>
    <phoneticPr fontId="3" type="noConversion"/>
  </si>
  <si>
    <t>(단위:원)</t>
    <phoneticPr fontId="3" type="noConversion"/>
  </si>
  <si>
    <t>구     분</t>
    <phoneticPr fontId="3" type="noConversion"/>
  </si>
  <si>
    <t>성  명</t>
    <phoneticPr fontId="3" type="noConversion"/>
  </si>
  <si>
    <t>직위</t>
    <phoneticPr fontId="3" type="noConversion"/>
  </si>
  <si>
    <t>직급</t>
    <phoneticPr fontId="32" type="noConversion"/>
  </si>
  <si>
    <t>호봉</t>
    <phoneticPr fontId="3" type="noConversion"/>
  </si>
  <si>
    <t>산출기초</t>
    <phoneticPr fontId="3" type="noConversion"/>
  </si>
  <si>
    <t>신청액</t>
    <phoneticPr fontId="3" type="noConversion"/>
  </si>
  <si>
    <t>비 
고</t>
    <phoneticPr fontId="3" type="noConversion"/>
  </si>
  <si>
    <t>기준액</t>
    <phoneticPr fontId="3" type="noConversion"/>
  </si>
  <si>
    <t>월
시간
일</t>
    <phoneticPr fontId="3" type="noConversion"/>
  </si>
  <si>
    <t>인</t>
    <phoneticPr fontId="3" type="noConversion"/>
  </si>
  <si>
    <t>금월신청액</t>
    <phoneticPr fontId="3" type="noConversion"/>
  </si>
  <si>
    <t>전월차감액</t>
    <phoneticPr fontId="3" type="noConversion"/>
  </si>
  <si>
    <t>소요액</t>
    <phoneticPr fontId="3" type="noConversion"/>
  </si>
  <si>
    <t xml:space="preserve"> 급여 </t>
    <phoneticPr fontId="3" type="noConversion"/>
  </si>
  <si>
    <t>급여</t>
    <phoneticPr fontId="32" type="noConversion"/>
  </si>
  <si>
    <t>기
본
급</t>
    <phoneticPr fontId="3" type="noConversion"/>
  </si>
  <si>
    <t>김인환</t>
    <phoneticPr fontId="3" type="noConversion"/>
  </si>
  <si>
    <t>김인환</t>
    <phoneticPr fontId="32" type="noConversion"/>
  </si>
  <si>
    <t>생활복지사</t>
    <phoneticPr fontId="3" type="noConversion"/>
  </si>
  <si>
    <t>3급</t>
    <phoneticPr fontId="32" type="noConversion"/>
  </si>
  <si>
    <t>*</t>
    <phoneticPr fontId="32" type="noConversion"/>
  </si>
  <si>
    <t>남연우</t>
    <phoneticPr fontId="32" type="noConversion"/>
  </si>
  <si>
    <t>생활지도원(직원)</t>
    <phoneticPr fontId="32" type="noConversion"/>
  </si>
  <si>
    <t>김은숙</t>
    <phoneticPr fontId="32" type="noConversion"/>
  </si>
  <si>
    <t>기본급소계</t>
    <phoneticPr fontId="32" type="noConversion"/>
  </si>
  <si>
    <t>기본급 목계</t>
    <phoneticPr fontId="3" type="noConversion"/>
  </si>
  <si>
    <t>시간외 근무수당</t>
    <phoneticPr fontId="32" type="noConversion"/>
  </si>
  <si>
    <t>월20시간</t>
    <phoneticPr fontId="32" type="noConversion"/>
  </si>
  <si>
    <t>월40시간</t>
    <phoneticPr fontId="32" type="noConversion"/>
  </si>
  <si>
    <t>시간외근무수당</t>
    <phoneticPr fontId="32" type="noConversion"/>
  </si>
  <si>
    <t>명절휴가비</t>
    <phoneticPr fontId="32" type="noConversion"/>
  </si>
  <si>
    <t>제수당 목계</t>
    <phoneticPr fontId="32" type="noConversion"/>
  </si>
  <si>
    <t>사회
보험
부담금</t>
    <phoneticPr fontId="3" type="noConversion"/>
  </si>
  <si>
    <t>국민연금9%(4.5%)</t>
    <phoneticPr fontId="32" type="noConversion"/>
  </si>
  <si>
    <t>건강보험5.99%(2.995%)</t>
    <phoneticPr fontId="32" type="noConversion"/>
  </si>
  <si>
    <t>고용보험(1.1%)</t>
    <phoneticPr fontId="32" type="noConversion"/>
  </si>
  <si>
    <t>산재보험(0.78%)</t>
    <phoneticPr fontId="32" type="noConversion"/>
  </si>
  <si>
    <t>합계</t>
    <phoneticPr fontId="32" type="noConversion"/>
  </si>
  <si>
    <t>4대보험소계</t>
    <phoneticPr fontId="32" type="noConversion"/>
  </si>
  <si>
    <t>퇴직적립</t>
    <phoneticPr fontId="32" type="noConversion"/>
  </si>
  <si>
    <t>퇴직금소계</t>
    <phoneticPr fontId="32" type="noConversion"/>
  </si>
  <si>
    <t>사회보험부담금 목계</t>
    <phoneticPr fontId="3" type="noConversion"/>
  </si>
  <si>
    <t>인건비 총계</t>
    <phoneticPr fontId="3" type="noConversion"/>
  </si>
  <si>
    <t xml:space="preserve"> </t>
    <phoneticPr fontId="32" type="noConversion"/>
  </si>
  <si>
    <t xml:space="preserve">운영비 이월금 </t>
    <phoneticPr fontId="3" type="noConversion"/>
  </si>
  <si>
    <t>법인전입금 이월금(후원금)</t>
    <phoneticPr fontId="3" type="noConversion"/>
  </si>
  <si>
    <t>법인전입금(후원금)</t>
    <phoneticPr fontId="3" type="noConversion"/>
  </si>
  <si>
    <t>법인전입금
(후원금)</t>
    <phoneticPr fontId="3" type="noConversion"/>
  </si>
  <si>
    <t>경기도재활프로그램(시.군비)</t>
    <phoneticPr fontId="3" type="noConversion"/>
  </si>
  <si>
    <t>경기도재활프로그램(도비)</t>
    <phoneticPr fontId="3" type="noConversion"/>
  </si>
  <si>
    <t>법인전입금</t>
    <phoneticPr fontId="3" type="noConversion"/>
  </si>
  <si>
    <t>365 쉼터</t>
  </si>
  <si>
    <t>인건비(365 쉼터)</t>
    <phoneticPr fontId="3" type="noConversion"/>
  </si>
  <si>
    <t>운영비(365 쉼터)</t>
    <phoneticPr fontId="3" type="noConversion"/>
  </si>
  <si>
    <t>365쉼터 이용료 이월금</t>
    <phoneticPr fontId="3" type="noConversion"/>
  </si>
  <si>
    <t>365쉼터 운영비 이월금</t>
    <phoneticPr fontId="3" type="noConversion"/>
  </si>
  <si>
    <t>경기재활사업비 이월금</t>
    <phoneticPr fontId="3" type="noConversion"/>
  </si>
  <si>
    <t>입소비용
수입</t>
    <phoneticPr fontId="3" type="noConversion"/>
  </si>
  <si>
    <t>사무비</t>
    <phoneticPr fontId="3" type="noConversion"/>
  </si>
  <si>
    <t>보조금
수입</t>
    <phoneticPr fontId="3" type="noConversion"/>
  </si>
  <si>
    <t>후원금
수입</t>
    <phoneticPr fontId="3" type="noConversion"/>
  </si>
  <si>
    <t>업무
추진비</t>
    <phoneticPr fontId="3" type="noConversion"/>
  </si>
  <si>
    <t>재산
조성비</t>
    <phoneticPr fontId="3" type="noConversion"/>
  </si>
  <si>
    <t>시설비</t>
    <phoneticPr fontId="3" type="noConversion"/>
  </si>
  <si>
    <t>사업비</t>
    <phoneticPr fontId="3" type="noConversion"/>
  </si>
  <si>
    <t>잡지출</t>
    <phoneticPr fontId="3" type="noConversion"/>
  </si>
  <si>
    <t>예비비
및 기타</t>
    <phoneticPr fontId="3" type="noConversion"/>
  </si>
  <si>
    <t>예비비
및기타</t>
    <phoneticPr fontId="3" type="noConversion"/>
  </si>
  <si>
    <t xml:space="preserve">   ⑥ 잡수입 1,030천원</t>
    <phoneticPr fontId="3" type="noConversion"/>
  </si>
  <si>
    <t xml:space="preserve">   광주시장애인단기보호시설</t>
    <phoneticPr fontId="3" type="noConversion"/>
  </si>
  <si>
    <t>장애인 생활체육 프로그램 지원</t>
    <phoneticPr fontId="3" type="noConversion"/>
  </si>
  <si>
    <t>이용료수입(200,000*4명*12월)</t>
    <phoneticPr fontId="3" type="noConversion"/>
  </si>
  <si>
    <t>이용료수입(350,000*6명*12월)</t>
    <phoneticPr fontId="3" type="noConversion"/>
  </si>
  <si>
    <t>365 쉼터 이용료(400,000*12월)</t>
    <phoneticPr fontId="3" type="noConversion"/>
  </si>
  <si>
    <t xml:space="preserve">   ① 입소자비용수입 39,600천원</t>
    <phoneticPr fontId="3" type="noConversion"/>
  </si>
  <si>
    <t>(단위 ; 천원)</t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</si>
  <si>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</si>
  <si>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</si>
  <si>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</si>
  <si>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365쉼터</t>
    <phoneticPr fontId="3" type="noConversion"/>
  </si>
  <si>
    <t>후원금</t>
    <phoneticPr fontId="3" type="noConversion"/>
  </si>
  <si>
    <t>산 출 내 역</t>
    <phoneticPr fontId="3" type="noConversion"/>
  </si>
  <si>
    <t>법인전입금</t>
    <phoneticPr fontId="3" type="noConversion"/>
  </si>
  <si>
    <t>잡수입</t>
    <phoneticPr fontId="3" type="noConversion"/>
  </si>
  <si>
    <t>이용료</t>
    <phoneticPr fontId="3" type="noConversion"/>
  </si>
  <si>
    <t>365쉼터 이용료</t>
    <phoneticPr fontId="3" type="noConversion"/>
  </si>
  <si>
    <t>총    계</t>
    <phoneticPr fontId="3" type="noConversion"/>
  </si>
  <si>
    <t>사무비</t>
    <phoneticPr fontId="3" type="noConversion"/>
  </si>
  <si>
    <t>인건비</t>
    <phoneticPr fontId="3" type="noConversion"/>
  </si>
  <si>
    <t>급여</t>
    <phoneticPr fontId="3" type="noConversion"/>
  </si>
  <si>
    <t>기본급</t>
    <phoneticPr fontId="3" type="noConversion"/>
  </si>
  <si>
    <t>운영비</t>
    <phoneticPr fontId="3" type="noConversion"/>
  </si>
  <si>
    <t>임직원 보수일람표 참조</t>
    <phoneticPr fontId="3" type="noConversion"/>
  </si>
  <si>
    <t>제수당</t>
    <phoneticPr fontId="3" type="noConversion"/>
  </si>
  <si>
    <t>퇴직금 및 
퇴직적립금</t>
    <phoneticPr fontId="3" type="noConversion"/>
  </si>
  <si>
    <t>퇴직적립금</t>
    <phoneticPr fontId="3" type="noConversion"/>
  </si>
  <si>
    <t>사회보험
부담금</t>
    <phoneticPr fontId="3" type="noConversion"/>
  </si>
  <si>
    <t>사회보험부담금</t>
    <phoneticPr fontId="3" type="noConversion"/>
  </si>
  <si>
    <t>기타후생비</t>
    <phoneticPr fontId="3" type="noConversion"/>
  </si>
  <si>
    <t>직원건강검진비및 복리후생비</t>
    <phoneticPr fontId="3" type="noConversion"/>
  </si>
  <si>
    <t>*</t>
    <phoneticPr fontId="3" type="noConversion"/>
  </si>
  <si>
    <t>명</t>
    <phoneticPr fontId="3" type="noConversion"/>
  </si>
  <si>
    <t>=</t>
    <phoneticPr fontId="3" type="noConversion"/>
  </si>
  <si>
    <t>업무
추진비</t>
    <phoneticPr fontId="3" type="noConversion"/>
  </si>
  <si>
    <t>기관운영비</t>
    <phoneticPr fontId="3" type="noConversion"/>
  </si>
  <si>
    <t>회</t>
    <phoneticPr fontId="3" type="noConversion"/>
  </si>
  <si>
    <t>회의비</t>
    <phoneticPr fontId="3" type="noConversion"/>
  </si>
  <si>
    <t>부모회의</t>
    <phoneticPr fontId="3" type="noConversion"/>
  </si>
  <si>
    <t>후원자원봉사자회의비</t>
    <phoneticPr fontId="3" type="noConversion"/>
  </si>
  <si>
    <t>운영위원회의비외</t>
    <phoneticPr fontId="3" type="noConversion"/>
  </si>
  <si>
    <t>여  비</t>
    <phoneticPr fontId="3" type="noConversion"/>
  </si>
  <si>
    <t>출장.교육 여비</t>
    <phoneticPr fontId="3" type="noConversion"/>
  </si>
  <si>
    <t>개월</t>
    <phoneticPr fontId="3" type="noConversion"/>
  </si>
  <si>
    <t>수용비 및
 수수료</t>
    <phoneticPr fontId="3" type="noConversion"/>
  </si>
  <si>
    <t>청소용품</t>
    <phoneticPr fontId="3" type="noConversion"/>
  </si>
  <si>
    <t xml:space="preserve">365 쉼터 청소용품 </t>
    <phoneticPr fontId="3" type="noConversion"/>
  </si>
  <si>
    <t>사무용품 구입</t>
    <phoneticPr fontId="3" type="noConversion"/>
  </si>
  <si>
    <t>365 쉼터 사무용품 구입</t>
    <phoneticPr fontId="3" type="noConversion"/>
  </si>
  <si>
    <t>손님접대용 차구입비</t>
    <phoneticPr fontId="3" type="noConversion"/>
  </si>
  <si>
    <t>엘리베이터 운영비</t>
    <phoneticPr fontId="3" type="noConversion"/>
  </si>
  <si>
    <t>비데렌탈</t>
    <phoneticPr fontId="3" type="noConversion"/>
  </si>
  <si>
    <t>프린터 유지보수</t>
    <phoneticPr fontId="3" type="noConversion"/>
  </si>
  <si>
    <t>365 쉼터프린터 유지보수</t>
    <phoneticPr fontId="3" type="noConversion"/>
  </si>
  <si>
    <t>소독비</t>
    <phoneticPr fontId="3" type="noConversion"/>
  </si>
  <si>
    <t>퇴직연금수수료</t>
    <phoneticPr fontId="3" type="noConversion"/>
  </si>
  <si>
    <t>365 쉼터 수수료</t>
    <phoneticPr fontId="3" type="noConversion"/>
  </si>
  <si>
    <t>소규모수선비</t>
    <phoneticPr fontId="3" type="noConversion"/>
  </si>
  <si>
    <t>365 쉼터 소규모수선비</t>
    <phoneticPr fontId="3" type="noConversion"/>
  </si>
  <si>
    <t>365쉼터 홍보비</t>
    <phoneticPr fontId="3" type="noConversion"/>
  </si>
  <si>
    <t>홈페이지 관리비</t>
    <phoneticPr fontId="3" type="noConversion"/>
  </si>
  <si>
    <t>소계</t>
    <phoneticPr fontId="3" type="noConversion"/>
  </si>
  <si>
    <t>공공요금</t>
    <phoneticPr fontId="3" type="noConversion"/>
  </si>
  <si>
    <t>전기요금</t>
    <phoneticPr fontId="3" type="noConversion"/>
  </si>
  <si>
    <t>365 쉼터 전기요금</t>
    <phoneticPr fontId="3" type="noConversion"/>
  </si>
  <si>
    <t>CCTV</t>
    <phoneticPr fontId="3" type="noConversion"/>
  </si>
  <si>
    <t>상.하수도요금</t>
    <phoneticPr fontId="3" type="noConversion"/>
  </si>
  <si>
    <t>365 쉼터 상.하수도요금</t>
    <phoneticPr fontId="3" type="noConversion"/>
  </si>
  <si>
    <t>우편발송료</t>
    <phoneticPr fontId="3" type="noConversion"/>
  </si>
  <si>
    <t>365 쉼터 전화요금</t>
    <phoneticPr fontId="3" type="noConversion"/>
  </si>
  <si>
    <t>제세공과금</t>
    <phoneticPr fontId="3" type="noConversion"/>
  </si>
  <si>
    <t>한장협 협회비</t>
    <phoneticPr fontId="3" type="noConversion"/>
  </si>
  <si>
    <t>배상책임보험</t>
    <phoneticPr fontId="3" type="noConversion"/>
  </si>
  <si>
    <t>365 쉼터 배상책임보험</t>
    <phoneticPr fontId="3" type="noConversion"/>
  </si>
  <si>
    <t>차량비</t>
    <phoneticPr fontId="3" type="noConversion"/>
  </si>
  <si>
    <t>차량유류대</t>
    <phoneticPr fontId="3" type="noConversion"/>
  </si>
  <si>
    <t>기타운영비</t>
    <phoneticPr fontId="3" type="noConversion"/>
  </si>
  <si>
    <t>직원연수비</t>
    <phoneticPr fontId="3" type="noConversion"/>
  </si>
  <si>
    <t>인권지킴이단 운영비</t>
    <phoneticPr fontId="3" type="noConversion"/>
  </si>
  <si>
    <t>인권교육 강사비</t>
    <phoneticPr fontId="3" type="noConversion"/>
  </si>
  <si>
    <t>재산
조성비</t>
    <phoneticPr fontId="3" type="noConversion"/>
  </si>
  <si>
    <t>시설비</t>
    <phoneticPr fontId="3" type="noConversion"/>
  </si>
  <si>
    <t>자산취득비</t>
    <phoneticPr fontId="3" type="noConversion"/>
  </si>
  <si>
    <t>시설장비</t>
    <phoneticPr fontId="3" type="noConversion"/>
  </si>
  <si>
    <t>사업비</t>
    <phoneticPr fontId="3" type="noConversion"/>
  </si>
  <si>
    <t>수용기관경비</t>
    <phoneticPr fontId="3" type="noConversion"/>
  </si>
  <si>
    <t>피복비</t>
    <phoneticPr fontId="3" type="noConversion"/>
  </si>
  <si>
    <t>366쉼터 피복비</t>
    <phoneticPr fontId="3" type="noConversion"/>
  </si>
  <si>
    <t>의료비</t>
    <phoneticPr fontId="3" type="noConversion"/>
  </si>
  <si>
    <t xml:space="preserve">365 쉼터 의료비 </t>
    <phoneticPr fontId="3" type="noConversion"/>
  </si>
  <si>
    <t>건강검진비</t>
    <phoneticPr fontId="3" type="noConversion"/>
  </si>
  <si>
    <t xml:space="preserve">365쉼터 약품구입비 </t>
    <phoneticPr fontId="3" type="noConversion"/>
  </si>
  <si>
    <t>약품구입비</t>
    <phoneticPr fontId="3" type="noConversion"/>
  </si>
  <si>
    <t>특별급식비</t>
    <phoneticPr fontId="3" type="noConversion"/>
  </si>
  <si>
    <t>특별급식(간식비)</t>
    <phoneticPr fontId="3" type="noConversion"/>
  </si>
  <si>
    <t>이용인 급식비</t>
    <phoneticPr fontId="3" type="noConversion"/>
  </si>
  <si>
    <t>이용인급식비(365 쉼터)</t>
    <phoneticPr fontId="3" type="noConversion"/>
  </si>
  <si>
    <t>사회심리</t>
    <phoneticPr fontId="3" type="noConversion"/>
  </si>
  <si>
    <t>자립생활훈련프로그램</t>
    <phoneticPr fontId="3" type="noConversion"/>
  </si>
  <si>
    <t>재활사업비</t>
    <phoneticPr fontId="3" type="noConversion"/>
  </si>
  <si>
    <t>여가활동프로그램</t>
    <phoneticPr fontId="3" type="noConversion"/>
  </si>
  <si>
    <t>스포츠 프로그램</t>
    <phoneticPr fontId="3" type="noConversion"/>
  </si>
  <si>
    <t>볼링 프로그램</t>
    <phoneticPr fontId="3" type="noConversion"/>
  </si>
  <si>
    <t>장애인자치회의 프로그램</t>
    <phoneticPr fontId="3" type="noConversion"/>
  </si>
  <si>
    <t>장애인 생활체육 프로그램</t>
    <phoneticPr fontId="3" type="noConversion"/>
  </si>
  <si>
    <t>기타사업비(지역사회활동 지원, 
재활운동, 신규프로그램)</t>
    <phoneticPr fontId="3" type="noConversion"/>
  </si>
  <si>
    <t>교육재활 
사업비</t>
    <phoneticPr fontId="3" type="noConversion"/>
  </si>
  <si>
    <t>경기재활프로그램</t>
    <phoneticPr fontId="3" type="noConversion"/>
  </si>
  <si>
    <t>단기스페셜데이</t>
    <phoneticPr fontId="3" type="noConversion"/>
  </si>
  <si>
    <t>토탈공예활동프로그램</t>
    <phoneticPr fontId="3" type="noConversion"/>
  </si>
  <si>
    <t>심리미술프로그램</t>
    <phoneticPr fontId="3" type="noConversion"/>
  </si>
  <si>
    <t>시청각활동프로그램</t>
    <phoneticPr fontId="3" type="noConversion"/>
  </si>
  <si>
    <t>개별화지원사업(pcp)</t>
    <phoneticPr fontId="3" type="noConversion"/>
  </si>
  <si>
    <t>개별화지원사업(지정후원금)</t>
    <phoneticPr fontId="3" type="noConversion"/>
  </si>
  <si>
    <t>도전적행동 완화프로그램</t>
    <phoneticPr fontId="3" type="noConversion"/>
  </si>
  <si>
    <t>원예프로그램</t>
    <phoneticPr fontId="3" type="noConversion"/>
  </si>
  <si>
    <t>기타 교육활동비(재능기부특별프로그램, 신규프로그램)</t>
    <phoneticPr fontId="3" type="noConversion"/>
  </si>
  <si>
    <t>현장학습</t>
    <phoneticPr fontId="3" type="noConversion"/>
  </si>
  <si>
    <t>생일파티</t>
    <phoneticPr fontId="3" type="noConversion"/>
  </si>
  <si>
    <t>여름캠프</t>
    <phoneticPr fontId="3" type="noConversion"/>
  </si>
  <si>
    <t>이용인 바베큐파티</t>
    <phoneticPr fontId="3" type="noConversion"/>
  </si>
  <si>
    <t>광주시장애인의 날 행사</t>
    <phoneticPr fontId="3" type="noConversion"/>
  </si>
  <si>
    <t>향림어울림 한마당</t>
    <phoneticPr fontId="3" type="noConversion"/>
  </si>
  <si>
    <t>작품 예능발표회</t>
    <phoneticPr fontId="3" type="noConversion"/>
  </si>
  <si>
    <t>성탄파티및 송년회</t>
    <phoneticPr fontId="3" type="noConversion"/>
  </si>
  <si>
    <t>기타사업비
(작품공모전및경연대회, 친선대회참가)</t>
    <phoneticPr fontId="3" type="noConversion"/>
  </si>
  <si>
    <t>잡지출</t>
    <phoneticPr fontId="3" type="noConversion"/>
  </si>
  <si>
    <t>예비비 
및 기타</t>
    <phoneticPr fontId="3" type="noConversion"/>
  </si>
  <si>
    <t>예비비
 및 기타</t>
    <phoneticPr fontId="3" type="noConversion"/>
  </si>
  <si>
    <t>예비비</t>
    <phoneticPr fontId="3" type="noConversion"/>
  </si>
  <si>
    <t>반환금</t>
    <phoneticPr fontId="3" type="noConversion"/>
  </si>
  <si>
    <t>운영비 반납액</t>
    <phoneticPr fontId="3" type="noConversion"/>
  </si>
  <si>
    <t>365쉼터 운영비 반납액</t>
    <phoneticPr fontId="3" type="noConversion"/>
  </si>
  <si>
    <t>경기재활 프로그램 반납액</t>
    <phoneticPr fontId="3" type="noConversion"/>
  </si>
  <si>
    <t>CMS수수료</t>
    <phoneticPr fontId="3" type="noConversion"/>
  </si>
  <si>
    <t>이현오 결연후원금(경장협)
지정후원금</t>
    <phoneticPr fontId="3" type="noConversion"/>
  </si>
  <si>
    <t>500,000
1,500,000</t>
    <phoneticPr fontId="3" type="noConversion"/>
  </si>
  <si>
    <t>유지비</t>
    <phoneticPr fontId="3" type="noConversion"/>
  </si>
  <si>
    <t>주차장 임대료</t>
    <phoneticPr fontId="3" type="noConversion"/>
  </si>
  <si>
    <t xml:space="preserve">365쉼터 칫솔, 수건, 샴푸, 린스, 바디용품, 속옷 </t>
    <phoneticPr fontId="3" type="noConversion"/>
  </si>
  <si>
    <t>2022년도</t>
    <phoneticPr fontId="3" type="noConversion"/>
  </si>
  <si>
    <t>창호 보수 공사비</t>
  </si>
  <si>
    <t>복도 페인트</t>
    <phoneticPr fontId="3" type="noConversion"/>
  </si>
  <si>
    <t>생활체육지원금</t>
    <phoneticPr fontId="3" type="noConversion"/>
  </si>
  <si>
    <t>생활체육지원금 반납액</t>
    <phoneticPr fontId="3" type="noConversion"/>
  </si>
  <si>
    <t>6종 인건비</t>
    <phoneticPr fontId="3" type="noConversion"/>
  </si>
  <si>
    <t xml:space="preserve">4종 운영비 </t>
    <phoneticPr fontId="3" type="noConversion"/>
  </si>
  <si>
    <t>4종/6종</t>
    <phoneticPr fontId="3" type="noConversion"/>
  </si>
  <si>
    <t>생계비</t>
    <phoneticPr fontId="3" type="noConversion"/>
  </si>
  <si>
    <t>2022년도</t>
    <phoneticPr fontId="3" type="noConversion"/>
  </si>
  <si>
    <t>생활용품(물티슈, 일회용장갑) 욕실용품(칫솔, 치약, 고무장갑, 세제), 주방용품</t>
    <phoneticPr fontId="3" type="noConversion"/>
  </si>
  <si>
    <t>이용인 생계비</t>
    <phoneticPr fontId="3" type="noConversion"/>
  </si>
  <si>
    <t>명</t>
    <phoneticPr fontId="3" type="noConversion"/>
  </si>
  <si>
    <t>비교증감
(B-A)</t>
    <phoneticPr fontId="3" type="noConversion"/>
  </si>
  <si>
    <t>6종 조리원</t>
    <phoneticPr fontId="3" type="noConversion"/>
  </si>
  <si>
    <t>비품구입비</t>
    <phoneticPr fontId="3" type="noConversion"/>
  </si>
  <si>
    <t>사회복지법인 향림원 광주시장애인단기보호시설 2022년도 예산은 일반회계와 특별회계로 구분한다.</t>
    <phoneticPr fontId="3" type="noConversion"/>
  </si>
  <si>
    <t xml:space="preserve">   ③ 후원금수입 3,000천원</t>
    <phoneticPr fontId="3" type="noConversion"/>
  </si>
  <si>
    <t>2021년도 명시이월사업은 명시이월 사업비 명세서와 같다 : 해당없음</t>
    <phoneticPr fontId="3" type="noConversion"/>
  </si>
  <si>
    <t>2021년도 계속비사업은 계속비조서와 같다 : 해당없음</t>
    <phoneticPr fontId="3" type="noConversion"/>
  </si>
  <si>
    <t>2022년</t>
    <phoneticPr fontId="3" type="noConversion"/>
  </si>
  <si>
    <t>디저트베이킹및 집밥요리 프로그램</t>
    <phoneticPr fontId="3" type="noConversion"/>
  </si>
  <si>
    <t xml:space="preserve">   ④ 잡지출  500천원</t>
    <phoneticPr fontId="3" type="noConversion"/>
  </si>
  <si>
    <t>단기비지정후원금 이월금
단기지정후원금 이월금</t>
    <phoneticPr fontId="3" type="noConversion"/>
  </si>
  <si>
    <t>(식탁, TV다이,  이용인 책상, 의자, 컴퓨터 구입)</t>
    <phoneticPr fontId="3" type="noConversion"/>
  </si>
  <si>
    <t>예금이자 반납액</t>
    <phoneticPr fontId="3" type="noConversion"/>
  </si>
  <si>
    <t>경장협 협회비</t>
    <phoneticPr fontId="3" type="noConversion"/>
  </si>
  <si>
    <t>인권지킴이단원활동비</t>
    <phoneticPr fontId="3" type="noConversion"/>
  </si>
  <si>
    <t>음악캠프</t>
    <phoneticPr fontId="3" type="noConversion"/>
  </si>
  <si>
    <t>2022년도</t>
    <phoneticPr fontId="3" type="noConversion"/>
  </si>
  <si>
    <t>추경예산액(B)</t>
    <phoneticPr fontId="3" type="noConversion"/>
  </si>
  <si>
    <t>2022년도 광주시장애인단기보호시설 제1차 추경세입예산서(안)</t>
    <phoneticPr fontId="3" type="noConversion"/>
  </si>
  <si>
    <t>2022년도 광주시장애인단기보호시설 제1차 추경세출예산서(안)</t>
    <phoneticPr fontId="3" type="noConversion"/>
  </si>
  <si>
    <t>2022년도 광주시장애인단기보호시설 제1차 세입·세출 추경예산서 총괄표(안)</t>
    <phoneticPr fontId="3" type="noConversion"/>
  </si>
  <si>
    <t>4,352,154
241,672</t>
    <phoneticPr fontId="3" type="noConversion"/>
  </si>
  <si>
    <t>6종 환경개선사업 예그이자</t>
    <phoneticPr fontId="3" type="noConversion"/>
  </si>
  <si>
    <t xml:space="preserve">   ⑤ 이월금 54,585천원</t>
    <phoneticPr fontId="3" type="noConversion"/>
  </si>
  <si>
    <t xml:space="preserve">   ⑤ 예비비 12,194천원</t>
    <phoneticPr fontId="3" type="noConversion"/>
  </si>
  <si>
    <t>세입·세출 예산총액은 각각 447,207천원으로 한다.</t>
    <phoneticPr fontId="3" type="noConversion"/>
  </si>
  <si>
    <t xml:space="preserve">   ② 보조금수입 343,992천원</t>
    <phoneticPr fontId="3" type="noConversion"/>
  </si>
  <si>
    <t xml:space="preserve">   ① 사무비  347,808천원</t>
    <phoneticPr fontId="3" type="noConversion"/>
  </si>
  <si>
    <t xml:space="preserve">   ② 재산조성비 13,400천원</t>
    <phoneticPr fontId="3" type="noConversion"/>
  </si>
  <si>
    <t xml:space="preserve">   ③ 사업비 73,305천원</t>
    <phoneticPr fontId="3" type="noConversion"/>
  </si>
  <si>
    <t>임·직원 보수일람표</t>
    <phoneticPr fontId="3" type="noConversion"/>
  </si>
  <si>
    <t>순위</t>
    <phoneticPr fontId="3" type="noConversion"/>
  </si>
  <si>
    <t>직종 또는
직위(호봉)</t>
    <phoneticPr fontId="3" type="noConversion"/>
  </si>
  <si>
    <t>성명</t>
    <phoneticPr fontId="3" type="noConversion"/>
  </si>
  <si>
    <t>본봉(연)</t>
    <phoneticPr fontId="3" type="noConversion"/>
  </si>
  <si>
    <t>수  당</t>
    <phoneticPr fontId="3" type="noConversion"/>
  </si>
  <si>
    <t>계</t>
    <phoneticPr fontId="3" type="noConversion"/>
  </si>
  <si>
    <t>명절수당</t>
    <phoneticPr fontId="3" type="noConversion"/>
  </si>
  <si>
    <t>시간외수당</t>
    <phoneticPr fontId="3" type="noConversion"/>
  </si>
  <si>
    <t>가족수당</t>
    <phoneticPr fontId="3" type="noConversion"/>
  </si>
  <si>
    <t>생활지도원 직원(7)</t>
    <phoneticPr fontId="3" type="noConversion"/>
  </si>
  <si>
    <t>생활지도원 직원(5)</t>
    <phoneticPr fontId="3" type="noConversion"/>
  </si>
  <si>
    <t>생활지도원 직원(6)</t>
    <phoneticPr fontId="3" type="noConversion"/>
  </si>
  <si>
    <t>고 ㅇ ㅇ</t>
    <phoneticPr fontId="3" type="noConversion"/>
  </si>
  <si>
    <t>생활지도원 직원(2)</t>
    <phoneticPr fontId="3" type="noConversion"/>
  </si>
  <si>
    <t>교대인력</t>
    <phoneticPr fontId="3" type="noConversion"/>
  </si>
  <si>
    <t>생활지도원 직원(3)</t>
    <phoneticPr fontId="3" type="noConversion"/>
  </si>
  <si>
    <t>생활지도원 직원(1)</t>
    <phoneticPr fontId="3" type="noConversion"/>
  </si>
  <si>
    <t>조 리 원</t>
    <phoneticPr fontId="3" type="noConversion"/>
  </si>
  <si>
    <t>ㅇ ㅇ ㅇ</t>
    <phoneticPr fontId="3" type="noConversion"/>
  </si>
  <si>
    <t>합계</t>
    <phoneticPr fontId="3" type="noConversion"/>
  </si>
  <si>
    <t>이 ㅇ ㅇ</t>
    <phoneticPr fontId="3" type="noConversion"/>
  </si>
  <si>
    <t>민 ㅇ ㅇ</t>
    <phoneticPr fontId="3" type="noConversion"/>
  </si>
  <si>
    <t>김 ㅇ ㅇ</t>
    <phoneticPr fontId="3" type="noConversion"/>
  </si>
  <si>
    <t>o  o  o</t>
    <phoneticPr fontId="3" type="noConversion"/>
  </si>
  <si>
    <t>2022년도
본예산액(A)</t>
    <phoneticPr fontId="3" type="noConversion"/>
  </si>
  <si>
    <t>2022년도
추경예산액(B)</t>
    <phoneticPr fontId="3" type="noConversion"/>
  </si>
  <si>
    <t>본예산액(A)</t>
    <phoneticPr fontId="3" type="noConversion"/>
  </si>
  <si>
    <t>세입.세출 제1차 추경예산서</t>
    <phoneticPr fontId="3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</si>
</sst>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#,##0;[Red]#,##0"/>
    <numFmt numFmtId="177" formatCode="0_ "/>
    <numFmt numFmtId="178" formatCode="0.0%"/>
    <numFmt numFmtId="179" formatCode="#,##0_);[Red]\(#,##0\)"/>
    <numFmt numFmtId="180" formatCode="_-* #,##0.0_-;\-* #,##0.0_-;_-* &quot;-&quot;_-;_-@_-"/>
    <numFmt numFmtId="181" formatCode="#,##0_ "/>
  </numFmts>
  <fonts count="5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sz val="13"/>
      <name val="굴림체"/>
      <family val="3"/>
      <charset val="129"/>
    </font>
    <font>
      <b/>
      <sz val="15"/>
      <name val="굴림체"/>
      <family val="3"/>
      <charset val="129"/>
    </font>
    <font>
      <b/>
      <sz val="11"/>
      <name val="굴림체"/>
      <family val="3"/>
      <charset val="129"/>
    </font>
    <font>
      <sz val="18"/>
      <name val="돋움"/>
      <family val="3"/>
      <charset val="129"/>
    </font>
    <font>
      <b/>
      <sz val="22"/>
      <name val="굴림체"/>
      <family val="3"/>
      <charset val="129"/>
    </font>
    <font>
      <sz val="22"/>
      <name val="돋움"/>
      <family val="3"/>
      <charset val="129"/>
    </font>
    <font>
      <b/>
      <sz val="26"/>
      <name val="굴림체"/>
      <family val="3"/>
      <charset val="129"/>
    </font>
    <font>
      <sz val="26"/>
      <name val="돋움"/>
      <family val="3"/>
      <charset val="129"/>
    </font>
    <font>
      <b/>
      <sz val="8"/>
      <name val="굴림체"/>
      <family val="3"/>
      <charset val="129"/>
    </font>
    <font>
      <b/>
      <sz val="8"/>
      <name val="돋움"/>
      <family val="3"/>
      <charset val="129"/>
    </font>
    <font>
      <b/>
      <i/>
      <sz val="8"/>
      <name val="돋움"/>
      <family val="3"/>
      <charset val="129"/>
    </font>
    <font>
      <sz val="9"/>
      <name val="돋움"/>
      <family val="3"/>
      <charset val="129"/>
    </font>
    <font>
      <sz val="8"/>
      <name val="굴림체"/>
      <family val="3"/>
      <charset val="129"/>
    </font>
    <font>
      <sz val="9"/>
      <name val="굴림체"/>
      <family val="3"/>
      <charset val="129"/>
    </font>
    <font>
      <b/>
      <sz val="25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b/>
      <sz val="10"/>
      <name val="돋움"/>
      <family val="3"/>
      <charset val="129"/>
    </font>
    <font>
      <sz val="10"/>
      <color rgb="FF000000"/>
      <name val="굴림체"/>
      <family val="3"/>
      <charset val="129"/>
    </font>
    <font>
      <b/>
      <sz val="22"/>
      <name val="돋움"/>
      <family val="3"/>
      <charset val="129"/>
    </font>
    <font>
      <b/>
      <sz val="20"/>
      <name val="돋움"/>
      <family val="3"/>
      <charset val="129"/>
    </font>
    <font>
      <b/>
      <sz val="18"/>
      <name val="굴림"/>
      <family val="3"/>
      <charset val="129"/>
    </font>
    <font>
      <sz val="9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9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9"/>
      <color theme="1"/>
      <name val="굴림"/>
      <family val="3"/>
      <charset val="129"/>
    </font>
    <font>
      <b/>
      <sz val="10"/>
      <name val="굴림체"/>
      <family val="3"/>
      <charset val="129"/>
    </font>
    <font>
      <b/>
      <sz val="50"/>
      <color indexed="8"/>
      <name val="휴먼옛체"/>
      <family val="1"/>
      <charset val="129"/>
    </font>
    <font>
      <b/>
      <sz val="35"/>
      <color indexed="8"/>
      <name val="맑은 고딕"/>
      <family val="3"/>
      <charset val="129"/>
      <scheme val="major"/>
    </font>
    <font>
      <b/>
      <sz val="35"/>
      <color indexed="8"/>
      <name val="휴먼옛체"/>
      <family val="1"/>
      <charset val="129"/>
    </font>
    <font>
      <b/>
      <sz val="36"/>
      <color indexed="8"/>
      <name val="맑은 고딕"/>
      <family val="3"/>
      <charset val="129"/>
      <scheme val="major"/>
    </font>
    <font>
      <b/>
      <sz val="36"/>
      <color indexed="8"/>
      <name val="휴먼옛체"/>
      <family val="1"/>
      <charset val="129"/>
    </font>
    <font>
      <b/>
      <sz val="12"/>
      <name val="돋움"/>
      <family val="3"/>
      <charset val="129"/>
    </font>
    <font>
      <b/>
      <sz val="48"/>
      <color indexed="8"/>
      <name val="맑은 고딕"/>
      <family val="3"/>
      <charset val="129"/>
      <scheme val="minor"/>
    </font>
    <font>
      <sz val="25"/>
      <name val="돋움"/>
      <family val="3"/>
      <charset val="129"/>
    </font>
    <font>
      <b/>
      <sz val="10"/>
      <color rgb="FFFF000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</cellStyleXfs>
  <cellXfs count="77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41" fontId="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1" fontId="9" fillId="0" borderId="1" xfId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Font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41" fontId="16" fillId="0" borderId="0" xfId="1" applyFont="1"/>
    <xf numFmtId="41" fontId="16" fillId="0" borderId="0" xfId="1" applyFont="1" applyAlignment="1">
      <alignment horizontal="center"/>
    </xf>
    <xf numFmtId="41" fontId="15" fillId="0" borderId="0" xfId="1" applyFont="1" applyBorder="1" applyAlignment="1">
      <alignment horizontal="center" vertical="center"/>
    </xf>
    <xf numFmtId="41" fontId="15" fillId="0" borderId="0" xfId="1" applyFont="1" applyBorder="1" applyAlignment="1">
      <alignment horizontal="center"/>
    </xf>
    <xf numFmtId="41" fontId="15" fillId="0" borderId="0" xfId="1" applyFont="1" applyBorder="1" applyAlignment="1">
      <alignment horizontal="left"/>
    </xf>
    <xf numFmtId="41" fontId="16" fillId="0" borderId="0" xfId="1" applyFont="1" applyBorder="1" applyAlignment="1">
      <alignment horizontal="center"/>
    </xf>
    <xf numFmtId="41" fontId="16" fillId="0" borderId="0" xfId="1" applyFont="1" applyBorder="1" applyAlignment="1">
      <alignment horizontal="left"/>
    </xf>
    <xf numFmtId="41" fontId="16" fillId="0" borderId="0" xfId="1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9" fontId="16" fillId="0" borderId="0" xfId="0" applyNumberFormat="1" applyFont="1"/>
    <xf numFmtId="0" fontId="16" fillId="0" borderId="0" xfId="0" applyFont="1" applyAlignment="1">
      <alignment horizontal="center"/>
    </xf>
    <xf numFmtId="41" fontId="19" fillId="2" borderId="0" xfId="1" applyNumberFormat="1" applyFont="1" applyFill="1" applyBorder="1" applyAlignment="1">
      <alignment vertical="center"/>
    </xf>
    <xf numFmtId="0" fontId="20" fillId="0" borderId="0" xfId="0" applyFont="1" applyAlignment="1">
      <alignment horizontal="right"/>
    </xf>
    <xf numFmtId="0" fontId="0" fillId="0" borderId="0" xfId="0" applyFont="1"/>
    <xf numFmtId="0" fontId="18" fillId="0" borderId="0" xfId="0" applyFont="1" applyAlignment="1">
      <alignment horizontal="center" vertical="center"/>
    </xf>
    <xf numFmtId="41" fontId="18" fillId="0" borderId="0" xfId="1" applyFont="1" applyAlignment="1">
      <alignment horizontal="center" vertical="center"/>
    </xf>
    <xf numFmtId="41" fontId="15" fillId="0" borderId="0" xfId="1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41" fontId="22" fillId="0" borderId="1" xfId="1" applyFont="1" applyFill="1" applyBorder="1" applyAlignment="1">
      <alignment horizontal="center" vertical="center"/>
    </xf>
    <xf numFmtId="41" fontId="22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1" fontId="22" fillId="0" borderId="1" xfId="1" applyFont="1" applyBorder="1" applyAlignment="1">
      <alignment horizontal="center" vertical="center"/>
    </xf>
    <xf numFmtId="41" fontId="22" fillId="0" borderId="0" xfId="1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1" fontId="22" fillId="0" borderId="5" xfId="1" applyFont="1" applyBorder="1" applyAlignment="1">
      <alignment horizontal="center" vertical="center"/>
    </xf>
    <xf numFmtId="41" fontId="22" fillId="0" borderId="6" xfId="1" applyFont="1" applyBorder="1" applyAlignment="1">
      <alignment horizontal="center" vertical="center"/>
    </xf>
    <xf numFmtId="41" fontId="22" fillId="0" borderId="6" xfId="0" applyNumberFormat="1" applyFont="1" applyFill="1" applyBorder="1" applyAlignment="1">
      <alignment horizontal="center" vertical="center"/>
    </xf>
    <xf numFmtId="41" fontId="22" fillId="0" borderId="10" xfId="1" applyFont="1" applyBorder="1" applyAlignment="1">
      <alignment horizontal="center" vertical="center"/>
    </xf>
    <xf numFmtId="41" fontId="22" fillId="0" borderId="7" xfId="1" applyFont="1" applyBorder="1" applyAlignment="1">
      <alignment horizontal="center" vertical="center"/>
    </xf>
    <xf numFmtId="41" fontId="22" fillId="0" borderId="7" xfId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1" fontId="23" fillId="0" borderId="5" xfId="0" applyNumberFormat="1" applyFont="1" applyBorder="1" applyAlignment="1">
      <alignment horizontal="center" vertical="center"/>
    </xf>
    <xf numFmtId="9" fontId="23" fillId="0" borderId="23" xfId="0" applyNumberFormat="1" applyFont="1" applyBorder="1" applyAlignment="1">
      <alignment vertical="center"/>
    </xf>
    <xf numFmtId="9" fontId="23" fillId="0" borderId="2" xfId="0" applyNumberFormat="1" applyFont="1" applyBorder="1" applyAlignment="1">
      <alignment vertical="center"/>
    </xf>
    <xf numFmtId="9" fontId="23" fillId="0" borderId="2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/>
    </xf>
    <xf numFmtId="9" fontId="23" fillId="0" borderId="21" xfId="0" applyNumberFormat="1" applyFont="1" applyFill="1" applyBorder="1" applyAlignment="1">
      <alignment horizontal="left" vertical="center"/>
    </xf>
    <xf numFmtId="41" fontId="23" fillId="0" borderId="34" xfId="1" applyFont="1" applyFill="1" applyBorder="1" applyAlignment="1">
      <alignment vertical="center"/>
    </xf>
    <xf numFmtId="9" fontId="23" fillId="0" borderId="30" xfId="0" applyNumberFormat="1" applyFont="1" applyFill="1" applyBorder="1" applyAlignment="1">
      <alignment horizontal="left" vertical="center"/>
    </xf>
    <xf numFmtId="41" fontId="23" fillId="0" borderId="11" xfId="1" applyFont="1" applyFill="1" applyBorder="1" applyAlignment="1">
      <alignment vertical="center"/>
    </xf>
    <xf numFmtId="178" fontId="23" fillId="0" borderId="21" xfId="0" applyNumberFormat="1" applyFont="1" applyFill="1" applyBorder="1" applyAlignment="1">
      <alignment horizontal="left" vertical="center"/>
    </xf>
    <xf numFmtId="9" fontId="23" fillId="0" borderId="2" xfId="0" applyNumberFormat="1" applyFont="1" applyFill="1" applyBorder="1" applyAlignment="1">
      <alignment vertical="center"/>
    </xf>
    <xf numFmtId="9" fontId="23" fillId="0" borderId="29" xfId="0" applyNumberFormat="1" applyFont="1" applyFill="1" applyBorder="1" applyAlignment="1">
      <alignment vertical="center"/>
    </xf>
    <xf numFmtId="41" fontId="23" fillId="0" borderId="11" xfId="1" applyFont="1" applyBorder="1" applyAlignment="1">
      <alignment vertical="center"/>
    </xf>
    <xf numFmtId="41" fontId="23" fillId="0" borderId="1" xfId="1" applyNumberFormat="1" applyFont="1" applyBorder="1" applyAlignment="1">
      <alignment horizontal="center" vertical="center"/>
    </xf>
    <xf numFmtId="9" fontId="23" fillId="0" borderId="29" xfId="0" applyNumberFormat="1" applyFont="1" applyBorder="1" applyAlignment="1">
      <alignment vertical="center"/>
    </xf>
    <xf numFmtId="9" fontId="23" fillId="0" borderId="30" xfId="0" applyNumberFormat="1" applyFont="1" applyBorder="1" applyAlignment="1">
      <alignment horizontal="left" vertical="center"/>
    </xf>
    <xf numFmtId="41" fontId="23" fillId="0" borderId="29" xfId="1" applyFont="1" applyBorder="1" applyAlignment="1">
      <alignment vertical="center"/>
    </xf>
    <xf numFmtId="9" fontId="23" fillId="0" borderId="2" xfId="0" applyNumberFormat="1" applyFont="1" applyBorder="1" applyAlignment="1">
      <alignment horizontal="left" vertical="center"/>
    </xf>
    <xf numFmtId="9" fontId="23" fillId="0" borderId="31" xfId="0" applyNumberFormat="1" applyFont="1" applyBorder="1" applyAlignment="1">
      <alignment horizontal="left" vertical="center"/>
    </xf>
    <xf numFmtId="41" fontId="23" fillId="0" borderId="17" xfId="1" applyFont="1" applyBorder="1" applyAlignment="1">
      <alignment vertical="center"/>
    </xf>
    <xf numFmtId="41" fontId="24" fillId="0" borderId="20" xfId="0" applyNumberFormat="1" applyFont="1" applyBorder="1" applyAlignment="1">
      <alignment horizontal="center" vertical="center"/>
    </xf>
    <xf numFmtId="41" fontId="24" fillId="0" borderId="16" xfId="0" applyNumberFormat="1" applyFont="1" applyBorder="1" applyAlignment="1">
      <alignment vertical="center"/>
    </xf>
    <xf numFmtId="9" fontId="24" fillId="0" borderId="16" xfId="0" applyNumberFormat="1" applyFont="1" applyBorder="1" applyAlignment="1">
      <alignment horizontal="center" vertical="center"/>
    </xf>
    <xf numFmtId="9" fontId="24" fillId="0" borderId="27" xfId="0" applyNumberFormat="1" applyFont="1" applyBorder="1" applyAlignment="1">
      <alignment horizontal="center" vertical="center"/>
    </xf>
    <xf numFmtId="41" fontId="22" fillId="0" borderId="38" xfId="1" applyFont="1" applyFill="1" applyBorder="1" applyAlignment="1">
      <alignment horizontal="center" vertical="center"/>
    </xf>
    <xf numFmtId="41" fontId="22" fillId="0" borderId="39" xfId="1" applyFont="1" applyFill="1" applyBorder="1" applyAlignment="1">
      <alignment horizontal="center" vertical="center"/>
    </xf>
    <xf numFmtId="0" fontId="22" fillId="0" borderId="5" xfId="1" applyNumberFormat="1" applyFont="1" applyFill="1" applyBorder="1" applyAlignment="1">
      <alignment horizontal="center" vertical="center" shrinkToFit="1"/>
    </xf>
    <xf numFmtId="41" fontId="22" fillId="0" borderId="3" xfId="0" applyNumberFormat="1" applyFont="1" applyFill="1" applyBorder="1" applyAlignment="1">
      <alignment vertical="center"/>
    </xf>
    <xf numFmtId="41" fontId="22" fillId="0" borderId="29" xfId="1" applyFont="1" applyFill="1" applyBorder="1" applyAlignment="1">
      <alignment horizontal="center" vertical="center"/>
    </xf>
    <xf numFmtId="41" fontId="22" fillId="0" borderId="0" xfId="0" applyNumberFormat="1" applyFont="1" applyFill="1" applyBorder="1" applyAlignment="1">
      <alignment vertical="center"/>
    </xf>
    <xf numFmtId="41" fontId="22" fillId="0" borderId="26" xfId="0" applyNumberFormat="1" applyFont="1" applyFill="1" applyBorder="1" applyAlignment="1">
      <alignment vertical="center"/>
    </xf>
    <xf numFmtId="41" fontId="22" fillId="0" borderId="30" xfId="0" applyNumberFormat="1" applyFont="1" applyFill="1" applyBorder="1" applyAlignment="1">
      <alignment vertical="center"/>
    </xf>
    <xf numFmtId="41" fontId="22" fillId="0" borderId="23" xfId="0" applyNumberFormat="1" applyFont="1" applyFill="1" applyBorder="1" applyAlignment="1">
      <alignment vertical="center"/>
    </xf>
    <xf numFmtId="41" fontId="22" fillId="0" borderId="21" xfId="0" applyNumberFormat="1" applyFont="1" applyFill="1" applyBorder="1" applyAlignment="1">
      <alignment vertical="center"/>
    </xf>
    <xf numFmtId="9" fontId="22" fillId="0" borderId="21" xfId="0" applyNumberFormat="1" applyFont="1" applyFill="1" applyBorder="1" applyAlignment="1">
      <alignment vertical="center"/>
    </xf>
    <xf numFmtId="41" fontId="22" fillId="0" borderId="34" xfId="1" applyFont="1" applyFill="1" applyBorder="1" applyAlignment="1">
      <alignment horizontal="center" vertical="center"/>
    </xf>
    <xf numFmtId="0" fontId="22" fillId="0" borderId="1" xfId="1" applyNumberFormat="1" applyFont="1" applyFill="1" applyBorder="1" applyAlignment="1">
      <alignment horizontal="center" vertical="center" wrapText="1" shrinkToFit="1"/>
    </xf>
    <xf numFmtId="0" fontId="22" fillId="0" borderId="1" xfId="1" applyNumberFormat="1" applyFont="1" applyFill="1" applyBorder="1" applyAlignment="1">
      <alignment horizontal="center" vertical="center" shrinkToFit="1"/>
    </xf>
    <xf numFmtId="41" fontId="22" fillId="0" borderId="2" xfId="0" applyNumberFormat="1" applyFont="1" applyFill="1" applyBorder="1" applyAlignment="1">
      <alignment vertical="center"/>
    </xf>
    <xf numFmtId="41" fontId="22" fillId="0" borderId="30" xfId="0" applyNumberFormat="1" applyFont="1" applyBorder="1" applyAlignment="1">
      <alignment vertical="center"/>
    </xf>
    <xf numFmtId="41" fontId="22" fillId="0" borderId="0" xfId="1" applyFont="1" applyFill="1" applyBorder="1" applyAlignment="1">
      <alignment vertical="center"/>
    </xf>
    <xf numFmtId="0" fontId="22" fillId="0" borderId="10" xfId="1" applyNumberFormat="1" applyFont="1" applyBorder="1" applyAlignment="1">
      <alignment vertical="center" shrinkToFit="1"/>
    </xf>
    <xf numFmtId="0" fontId="22" fillId="0" borderId="19" xfId="0" applyNumberFormat="1" applyFont="1" applyBorder="1" applyAlignment="1">
      <alignment horizontal="center" vertical="center" shrinkToFit="1"/>
    </xf>
    <xf numFmtId="41" fontId="22" fillId="0" borderId="24" xfId="0" applyNumberFormat="1" applyFont="1" applyBorder="1" applyAlignment="1">
      <alignment vertical="center"/>
    </xf>
    <xf numFmtId="41" fontId="22" fillId="0" borderId="16" xfId="1" applyFont="1" applyFill="1" applyBorder="1" applyAlignment="1">
      <alignment vertical="center"/>
    </xf>
    <xf numFmtId="41" fontId="22" fillId="0" borderId="27" xfId="1" applyFont="1" applyFill="1" applyBorder="1" applyAlignment="1">
      <alignment horizontal="center" vertical="center"/>
    </xf>
    <xf numFmtId="41" fontId="22" fillId="0" borderId="23" xfId="0" applyNumberFormat="1" applyFont="1" applyBorder="1" applyAlignment="1">
      <alignment vertical="center"/>
    </xf>
    <xf numFmtId="41" fontId="22" fillId="0" borderId="26" xfId="1" applyFont="1" applyFill="1" applyBorder="1" applyAlignment="1">
      <alignment vertical="center"/>
    </xf>
    <xf numFmtId="41" fontId="22" fillId="0" borderId="21" xfId="0" applyNumberFormat="1" applyFont="1" applyBorder="1" applyAlignment="1">
      <alignment vertical="center"/>
    </xf>
    <xf numFmtId="41" fontId="22" fillId="0" borderId="33" xfId="1" applyFont="1" applyFill="1" applyBorder="1" applyAlignment="1">
      <alignment vertical="center"/>
    </xf>
    <xf numFmtId="0" fontId="22" fillId="0" borderId="18" xfId="0" applyNumberFormat="1" applyFont="1" applyBorder="1" applyAlignment="1">
      <alignment horizontal="center" vertical="center" shrinkToFit="1"/>
    </xf>
    <xf numFmtId="0" fontId="22" fillId="0" borderId="1" xfId="1" applyNumberFormat="1" applyFont="1" applyBorder="1" applyAlignment="1">
      <alignment horizontal="center" vertical="center" shrinkToFit="1"/>
    </xf>
    <xf numFmtId="177" fontId="22" fillId="0" borderId="15" xfId="0" applyNumberFormat="1" applyFont="1" applyBorder="1" applyAlignment="1">
      <alignment vertical="center" wrapText="1" shrinkToFit="1"/>
    </xf>
    <xf numFmtId="177" fontId="22" fillId="0" borderId="15" xfId="0" applyNumberFormat="1" applyFont="1" applyBorder="1" applyAlignment="1">
      <alignment horizontal="center" vertical="center" shrinkToFit="1"/>
    </xf>
    <xf numFmtId="178" fontId="22" fillId="0" borderId="0" xfId="0" applyNumberFormat="1" applyFont="1" applyFill="1" applyBorder="1" applyAlignment="1">
      <alignment horizontal="center" vertical="center"/>
    </xf>
    <xf numFmtId="178" fontId="22" fillId="0" borderId="26" xfId="0" applyNumberFormat="1" applyFont="1" applyFill="1" applyBorder="1" applyAlignment="1">
      <alignment horizontal="left" vertical="center"/>
    </xf>
    <xf numFmtId="0" fontId="22" fillId="0" borderId="10" xfId="0" applyNumberFormat="1" applyFont="1" applyBorder="1" applyAlignment="1">
      <alignment horizontal="center" vertical="center" shrinkToFit="1"/>
    </xf>
    <xf numFmtId="0" fontId="22" fillId="0" borderId="19" xfId="0" applyNumberFormat="1" applyFont="1" applyBorder="1" applyAlignment="1">
      <alignment vertical="center" shrinkToFit="1"/>
    </xf>
    <xf numFmtId="41" fontId="22" fillId="0" borderId="3" xfId="1" applyFont="1" applyFill="1" applyBorder="1" applyAlignment="1">
      <alignment vertical="center"/>
    </xf>
    <xf numFmtId="41" fontId="22" fillId="0" borderId="1" xfId="0" applyNumberFormat="1" applyFont="1" applyBorder="1" applyAlignment="1">
      <alignment vertical="center"/>
    </xf>
    <xf numFmtId="41" fontId="22" fillId="0" borderId="5" xfId="0" applyNumberFormat="1" applyFont="1" applyBorder="1" applyAlignment="1">
      <alignment vertical="center"/>
    </xf>
    <xf numFmtId="41" fontId="22" fillId="0" borderId="6" xfId="0" applyNumberFormat="1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41" fontId="22" fillId="4" borderId="10" xfId="1" applyFont="1" applyFill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 shrinkToFit="1"/>
    </xf>
    <xf numFmtId="0" fontId="23" fillId="4" borderId="4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 shrinkToFit="1"/>
    </xf>
    <xf numFmtId="41" fontId="23" fillId="4" borderId="1" xfId="1" applyNumberFormat="1" applyFont="1" applyFill="1" applyBorder="1" applyAlignment="1">
      <alignment vertical="center"/>
    </xf>
    <xf numFmtId="41" fontId="22" fillId="0" borderId="1" xfId="0" applyNumberFormat="1" applyFont="1" applyFill="1" applyBorder="1" applyAlignment="1">
      <alignment vertical="center"/>
    </xf>
    <xf numFmtId="180" fontId="18" fillId="0" borderId="0" xfId="1" applyNumberFormat="1" applyFont="1" applyAlignment="1">
      <alignment horizontal="right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1" fontId="24" fillId="0" borderId="1" xfId="1" applyFont="1" applyFill="1" applyBorder="1" applyAlignment="1">
      <alignment horizontal="center" vertical="center"/>
    </xf>
    <xf numFmtId="41" fontId="24" fillId="0" borderId="1" xfId="0" applyNumberFormat="1" applyFont="1" applyFill="1" applyBorder="1" applyAlignment="1">
      <alignment horizontal="center" vertical="center"/>
    </xf>
    <xf numFmtId="180" fontId="24" fillId="0" borderId="1" xfId="1" applyNumberFormat="1" applyFont="1" applyFill="1" applyBorder="1" applyAlignment="1">
      <alignment horizontal="right" vertical="center"/>
    </xf>
    <xf numFmtId="180" fontId="24" fillId="0" borderId="13" xfId="1" applyNumberFormat="1" applyFont="1" applyFill="1" applyBorder="1" applyAlignment="1">
      <alignment horizontal="center" vertical="center"/>
    </xf>
    <xf numFmtId="41" fontId="22" fillId="0" borderId="0" xfId="0" applyNumberFormat="1" applyFont="1" applyFill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180" fontId="22" fillId="0" borderId="13" xfId="1" applyNumberFormat="1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180" fontId="22" fillId="0" borderId="0" xfId="0" applyNumberFormat="1" applyFont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180" fontId="22" fillId="0" borderId="0" xfId="1" applyNumberFormat="1" applyFont="1" applyAlignment="1">
      <alignment horizontal="right" vertical="center"/>
    </xf>
    <xf numFmtId="41" fontId="22" fillId="0" borderId="6" xfId="1" applyFont="1" applyFill="1" applyBorder="1" applyAlignment="1">
      <alignment horizontal="center" vertical="center"/>
    </xf>
    <xf numFmtId="180" fontId="22" fillId="0" borderId="42" xfId="1" applyNumberFormat="1" applyFont="1" applyFill="1" applyBorder="1" applyAlignment="1">
      <alignment horizontal="center" vertical="center"/>
    </xf>
    <xf numFmtId="0" fontId="22" fillId="4" borderId="1" xfId="1" applyNumberFormat="1" applyFont="1" applyFill="1" applyBorder="1" applyAlignment="1">
      <alignment vertical="center" shrinkToFit="1"/>
    </xf>
    <xf numFmtId="41" fontId="22" fillId="4" borderId="1" xfId="1" applyFont="1" applyFill="1" applyBorder="1" applyAlignment="1">
      <alignment horizontal="center" vertical="center"/>
    </xf>
    <xf numFmtId="41" fontId="22" fillId="4" borderId="1" xfId="0" applyNumberFormat="1" applyFont="1" applyFill="1" applyBorder="1" applyAlignment="1">
      <alignment vertical="center"/>
    </xf>
    <xf numFmtId="41" fontId="22" fillId="4" borderId="23" xfId="0" applyNumberFormat="1" applyFont="1" applyFill="1" applyBorder="1" applyAlignment="1">
      <alignment vertical="center"/>
    </xf>
    <xf numFmtId="0" fontId="22" fillId="4" borderId="1" xfId="1" applyNumberFormat="1" applyFont="1" applyFill="1" applyBorder="1" applyAlignment="1">
      <alignment horizontal="center" vertical="center" shrinkToFit="1"/>
    </xf>
    <xf numFmtId="0" fontId="22" fillId="4" borderId="10" xfId="1" applyNumberFormat="1" applyFont="1" applyFill="1" applyBorder="1" applyAlignment="1">
      <alignment horizontal="center" vertical="center" shrinkToFit="1"/>
    </xf>
    <xf numFmtId="41" fontId="22" fillId="4" borderId="30" xfId="0" applyNumberFormat="1" applyFont="1" applyFill="1" applyBorder="1" applyAlignment="1">
      <alignment vertical="center"/>
    </xf>
    <xf numFmtId="41" fontId="22" fillId="4" borderId="9" xfId="0" applyNumberFormat="1" applyFont="1" applyFill="1" applyBorder="1" applyAlignment="1">
      <alignment horizontal="center" vertical="center"/>
    </xf>
    <xf numFmtId="41" fontId="22" fillId="4" borderId="38" xfId="0" applyNumberFormat="1" applyFont="1" applyFill="1" applyBorder="1" applyAlignment="1">
      <alignment vertical="center"/>
    </xf>
    <xf numFmtId="41" fontId="23" fillId="4" borderId="1" xfId="0" applyNumberFormat="1" applyFont="1" applyFill="1" applyBorder="1" applyAlignment="1">
      <alignment vertical="center"/>
    </xf>
    <xf numFmtId="0" fontId="22" fillId="0" borderId="6" xfId="1" applyNumberFormat="1" applyFont="1" applyFill="1" applyBorder="1" applyAlignment="1">
      <alignment horizontal="center" vertical="center" shrinkToFit="1"/>
    </xf>
    <xf numFmtId="41" fontId="22" fillId="0" borderId="10" xfId="0" applyNumberFormat="1" applyFont="1" applyBorder="1" applyAlignment="1">
      <alignment vertical="center"/>
    </xf>
    <xf numFmtId="41" fontId="22" fillId="0" borderId="20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3" fillId="0" borderId="35" xfId="0" applyFont="1" applyBorder="1" applyAlignment="1"/>
    <xf numFmtId="41" fontId="16" fillId="0" borderId="0" xfId="0" applyNumberFormat="1" applyFont="1" applyAlignment="1"/>
    <xf numFmtId="9" fontId="24" fillId="0" borderId="16" xfId="0" applyNumberFormat="1" applyFont="1" applyBorder="1" applyAlignment="1">
      <alignment vertical="center"/>
    </xf>
    <xf numFmtId="9" fontId="22" fillId="0" borderId="37" xfId="0" applyNumberFormat="1" applyFont="1" applyFill="1" applyBorder="1" applyAlignment="1">
      <alignment vertical="center"/>
    </xf>
    <xf numFmtId="9" fontId="22" fillId="0" borderId="2" xfId="0" applyNumberFormat="1" applyFont="1" applyFill="1" applyBorder="1" applyAlignment="1">
      <alignment vertical="center"/>
    </xf>
    <xf numFmtId="9" fontId="22" fillId="0" borderId="30" xfId="0" applyNumberFormat="1" applyFont="1" applyFill="1" applyBorder="1" applyAlignment="1">
      <alignment vertical="center"/>
    </xf>
    <xf numFmtId="9" fontId="22" fillId="0" borderId="23" xfId="0" applyNumberFormat="1" applyFont="1" applyFill="1" applyBorder="1" applyAlignment="1">
      <alignment vertical="center"/>
    </xf>
    <xf numFmtId="178" fontId="22" fillId="0" borderId="23" xfId="0" applyNumberFormat="1" applyFont="1" applyFill="1" applyBorder="1" applyAlignment="1">
      <alignment vertical="center"/>
    </xf>
    <xf numFmtId="178" fontId="22" fillId="0" borderId="30" xfId="0" applyNumberFormat="1" applyFont="1" applyFill="1" applyBorder="1" applyAlignment="1">
      <alignment vertical="center"/>
    </xf>
    <xf numFmtId="9" fontId="22" fillId="0" borderId="23" xfId="0" applyNumberFormat="1" applyFont="1" applyFill="1" applyBorder="1" applyAlignment="1">
      <alignment vertical="center" wrapText="1"/>
    </xf>
    <xf numFmtId="9" fontId="16" fillId="0" borderId="0" xfId="0" applyNumberFormat="1" applyFont="1" applyAlignment="1"/>
    <xf numFmtId="177" fontId="22" fillId="0" borderId="19" xfId="0" applyNumberFormat="1" applyFont="1" applyBorder="1" applyAlignment="1">
      <alignment horizontal="center" vertical="center" shrinkToFit="1"/>
    </xf>
    <xf numFmtId="180" fontId="22" fillId="0" borderId="6" xfId="1" applyNumberFormat="1" applyFont="1" applyFill="1" applyBorder="1" applyAlignment="1">
      <alignment horizontal="right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1" fontId="22" fillId="0" borderId="20" xfId="1" applyFont="1" applyBorder="1" applyAlignment="1">
      <alignment horizontal="center" vertical="center"/>
    </xf>
    <xf numFmtId="180" fontId="22" fillId="0" borderId="20" xfId="1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80" fontId="22" fillId="0" borderId="10" xfId="1" applyNumberFormat="1" applyFont="1" applyBorder="1" applyAlignment="1">
      <alignment horizontal="right" vertical="center"/>
    </xf>
    <xf numFmtId="0" fontId="22" fillId="0" borderId="5" xfId="0" applyFont="1" applyBorder="1" applyAlignment="1">
      <alignment horizontal="center" vertical="center"/>
    </xf>
    <xf numFmtId="41" fontId="22" fillId="0" borderId="5" xfId="1" applyFont="1" applyFill="1" applyBorder="1" applyAlignment="1">
      <alignment horizontal="center" vertical="center"/>
    </xf>
    <xf numFmtId="180" fontId="22" fillId="0" borderId="44" xfId="1" applyNumberFormat="1" applyFont="1" applyFill="1" applyBorder="1" applyAlignment="1">
      <alignment horizontal="center" vertical="center"/>
    </xf>
    <xf numFmtId="41" fontId="22" fillId="4" borderId="6" xfId="1" applyFont="1" applyFill="1" applyBorder="1" applyAlignment="1">
      <alignment horizontal="center" vertical="center"/>
    </xf>
    <xf numFmtId="9" fontId="23" fillId="0" borderId="23" xfId="0" applyNumberFormat="1" applyFont="1" applyBorder="1" applyAlignment="1">
      <alignment horizontal="left" vertical="center"/>
    </xf>
    <xf numFmtId="41" fontId="23" fillId="0" borderId="35" xfId="1" applyFont="1" applyBorder="1" applyAlignment="1">
      <alignment vertical="center"/>
    </xf>
    <xf numFmtId="9" fontId="23" fillId="0" borderId="30" xfId="0" applyNumberFormat="1" applyFont="1" applyBorder="1" applyAlignment="1">
      <alignment vertical="center"/>
    </xf>
    <xf numFmtId="9" fontId="23" fillId="0" borderId="24" xfId="0" applyNumberFormat="1" applyFont="1" applyBorder="1" applyAlignment="1">
      <alignment vertical="center"/>
    </xf>
    <xf numFmtId="41" fontId="23" fillId="0" borderId="34" xfId="1" applyFont="1" applyBorder="1" applyAlignment="1">
      <alignment vertical="center"/>
    </xf>
    <xf numFmtId="41" fontId="23" fillId="0" borderId="27" xfId="1" applyFont="1" applyBorder="1" applyAlignment="1">
      <alignment vertical="center"/>
    </xf>
    <xf numFmtId="41" fontId="23" fillId="0" borderId="34" xfId="1" applyFont="1" applyBorder="1" applyAlignment="1">
      <alignment horizontal="right" vertical="center" wrapText="1"/>
    </xf>
    <xf numFmtId="41" fontId="23" fillId="0" borderId="11" xfId="1" applyFont="1" applyBorder="1" applyAlignment="1">
      <alignment horizontal="right" vertical="center" wrapText="1"/>
    </xf>
    <xf numFmtId="0" fontId="22" fillId="0" borderId="20" xfId="0" applyNumberFormat="1" applyFont="1" applyBorder="1" applyAlignment="1">
      <alignment horizontal="center" vertical="center" shrinkToFit="1"/>
    </xf>
    <xf numFmtId="178" fontId="22" fillId="0" borderId="33" xfId="0" applyNumberFormat="1" applyFont="1" applyFill="1" applyBorder="1" applyAlignment="1">
      <alignment horizontal="center" vertical="center"/>
    </xf>
    <xf numFmtId="41" fontId="23" fillId="4" borderId="18" xfId="1" applyFont="1" applyFill="1" applyBorder="1" applyAlignment="1">
      <alignment vertical="center" shrinkToFit="1"/>
    </xf>
    <xf numFmtId="41" fontId="23" fillId="4" borderId="23" xfId="1" applyFont="1" applyFill="1" applyBorder="1" applyAlignment="1">
      <alignment vertical="center"/>
    </xf>
    <xf numFmtId="41" fontId="23" fillId="4" borderId="15" xfId="1" applyFont="1" applyFill="1" applyBorder="1" applyAlignment="1">
      <alignment vertical="center" shrinkToFit="1"/>
    </xf>
    <xf numFmtId="41" fontId="23" fillId="4" borderId="28" xfId="1" applyFont="1" applyFill="1" applyBorder="1" applyAlignment="1">
      <alignment vertical="center" shrinkToFit="1"/>
    </xf>
    <xf numFmtId="41" fontId="23" fillId="0" borderId="14" xfId="1" applyFont="1" applyBorder="1" applyAlignment="1">
      <alignment horizontal="center" vertical="center" shrinkToFit="1"/>
    </xf>
    <xf numFmtId="41" fontId="23" fillId="0" borderId="3" xfId="1" applyFont="1" applyBorder="1" applyAlignment="1">
      <alignment vertical="center"/>
    </xf>
    <xf numFmtId="41" fontId="23" fillId="0" borderId="4" xfId="1" applyFont="1" applyBorder="1" applyAlignment="1">
      <alignment vertical="center"/>
    </xf>
    <xf numFmtId="41" fontId="23" fillId="0" borderId="15" xfId="1" applyFont="1" applyBorder="1" applyAlignment="1">
      <alignment vertical="center" shrinkToFit="1"/>
    </xf>
    <xf numFmtId="41" fontId="23" fillId="0" borderId="19" xfId="1" applyFont="1" applyBorder="1" applyAlignment="1">
      <alignment vertical="center" shrinkToFit="1"/>
    </xf>
    <xf numFmtId="41" fontId="23" fillId="0" borderId="10" xfId="1" applyFont="1" applyBorder="1" applyAlignment="1">
      <alignment vertical="center"/>
    </xf>
    <xf numFmtId="41" fontId="23" fillId="0" borderId="20" xfId="1" applyFont="1" applyBorder="1" applyAlignment="1">
      <alignment vertical="center"/>
    </xf>
    <xf numFmtId="178" fontId="22" fillId="0" borderId="2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18" fillId="0" borderId="0" xfId="0" applyNumberFormat="1" applyFont="1" applyAlignment="1">
      <alignment horizontal="left" vertical="center"/>
    </xf>
    <xf numFmtId="176" fontId="29" fillId="0" borderId="0" xfId="0" applyNumberFormat="1" applyFont="1" applyAlignment="1">
      <alignment horizontal="right" vertical="center"/>
    </xf>
    <xf numFmtId="176" fontId="29" fillId="0" borderId="0" xfId="0" applyNumberFormat="1" applyFont="1" applyAlignment="1">
      <alignment horizontal="center" vertical="center"/>
    </xf>
    <xf numFmtId="176" fontId="30" fillId="0" borderId="0" xfId="0" applyNumberFormat="1" applyFont="1" applyBorder="1" applyAlignment="1">
      <alignment horizontal="left" vertical="center"/>
    </xf>
    <xf numFmtId="176" fontId="29" fillId="5" borderId="56" xfId="0" applyNumberFormat="1" applyFont="1" applyFill="1" applyBorder="1" applyAlignment="1">
      <alignment horizontal="center" vertical="center"/>
    </xf>
    <xf numFmtId="176" fontId="29" fillId="5" borderId="57" xfId="0" applyNumberFormat="1" applyFont="1" applyFill="1" applyBorder="1" applyAlignment="1">
      <alignment horizontal="center" vertical="center"/>
    </xf>
    <xf numFmtId="176" fontId="29" fillId="5" borderId="54" xfId="0" applyNumberFormat="1" applyFont="1" applyFill="1" applyBorder="1" applyAlignment="1">
      <alignment horizontal="center" vertical="center" wrapText="1"/>
    </xf>
    <xf numFmtId="176" fontId="29" fillId="5" borderId="54" xfId="0" applyNumberFormat="1" applyFont="1" applyFill="1" applyBorder="1" applyAlignment="1">
      <alignment horizontal="center" vertical="center"/>
    </xf>
    <xf numFmtId="176" fontId="33" fillId="5" borderId="26" xfId="0" applyNumberFormat="1" applyFont="1" applyFill="1" applyBorder="1" applyAlignment="1">
      <alignment horizontal="right" vertical="center"/>
    </xf>
    <xf numFmtId="176" fontId="33" fillId="5" borderId="26" xfId="0" applyNumberFormat="1" applyFont="1" applyFill="1" applyBorder="1" applyAlignment="1">
      <alignment horizontal="center" vertical="center"/>
    </xf>
    <xf numFmtId="176" fontId="33" fillId="5" borderId="59" xfId="0" applyNumberFormat="1" applyFont="1" applyFill="1" applyBorder="1" applyAlignment="1">
      <alignment horizontal="center" vertical="center"/>
    </xf>
    <xf numFmtId="181" fontId="33" fillId="5" borderId="60" xfId="0" applyNumberFormat="1" applyFont="1" applyFill="1" applyBorder="1" applyAlignment="1">
      <alignment horizontal="right" vertical="center"/>
    </xf>
    <xf numFmtId="176" fontId="33" fillId="5" borderId="61" xfId="0" applyNumberFormat="1" applyFont="1" applyFill="1" applyBorder="1" applyAlignment="1">
      <alignment horizontal="right" vertical="center"/>
    </xf>
    <xf numFmtId="181" fontId="29" fillId="0" borderId="62" xfId="0" applyNumberFormat="1" applyFont="1" applyBorder="1" applyAlignment="1">
      <alignment horizontal="center" vertical="center"/>
    </xf>
    <xf numFmtId="181" fontId="29" fillId="0" borderId="62" xfId="0" applyNumberFormat="1" applyFont="1" applyBorder="1" applyAlignment="1">
      <alignment horizontal="right" vertical="center"/>
    </xf>
    <xf numFmtId="181" fontId="29" fillId="0" borderId="63" xfId="0" applyNumberFormat="1" applyFont="1" applyBorder="1" applyAlignment="1">
      <alignment horizontal="center" vertical="center"/>
    </xf>
    <xf numFmtId="181" fontId="29" fillId="6" borderId="48" xfId="0" applyNumberFormat="1" applyFont="1" applyFill="1" applyBorder="1" applyAlignment="1">
      <alignment horizontal="right" vertical="center"/>
    </xf>
    <xf numFmtId="176" fontId="29" fillId="0" borderId="64" xfId="0" applyNumberFormat="1" applyFont="1" applyBorder="1" applyAlignment="1">
      <alignment horizontal="right" vertical="center"/>
    </xf>
    <xf numFmtId="181" fontId="29" fillId="0" borderId="65" xfId="0" applyNumberFormat="1" applyFont="1" applyBorder="1" applyAlignment="1">
      <alignment horizontal="center" vertical="center"/>
    </xf>
    <xf numFmtId="181" fontId="29" fillId="6" borderId="62" xfId="0" applyNumberFormat="1" applyFont="1" applyFill="1" applyBorder="1" applyAlignment="1">
      <alignment horizontal="right" vertical="center"/>
    </xf>
    <xf numFmtId="176" fontId="29" fillId="0" borderId="66" xfId="0" applyNumberFormat="1" applyFont="1" applyBorder="1" applyAlignment="1">
      <alignment horizontal="right" vertical="center"/>
    </xf>
    <xf numFmtId="181" fontId="29" fillId="6" borderId="67" xfId="0" applyNumberFormat="1" applyFont="1" applyFill="1" applyBorder="1" applyAlignment="1">
      <alignment horizontal="right" vertical="center"/>
    </xf>
    <xf numFmtId="181" fontId="29" fillId="0" borderId="67" xfId="0" applyNumberFormat="1" applyFont="1" applyBorder="1" applyAlignment="1">
      <alignment horizontal="right" vertical="center"/>
    </xf>
    <xf numFmtId="181" fontId="29" fillId="7" borderId="2" xfId="0" applyNumberFormat="1" applyFont="1" applyFill="1" applyBorder="1" applyAlignment="1">
      <alignment horizontal="center" vertical="center" wrapText="1"/>
    </xf>
    <xf numFmtId="181" fontId="29" fillId="7" borderId="3" xfId="0" applyNumberFormat="1" applyFont="1" applyFill="1" applyBorder="1" applyAlignment="1">
      <alignment horizontal="center" vertical="center"/>
    </xf>
    <xf numFmtId="181" fontId="29" fillId="7" borderId="3" xfId="0" applyNumberFormat="1" applyFont="1" applyFill="1" applyBorder="1" applyAlignment="1">
      <alignment horizontal="right" vertical="center"/>
    </xf>
    <xf numFmtId="181" fontId="29" fillId="7" borderId="68" xfId="0" applyNumberFormat="1" applyFont="1" applyFill="1" applyBorder="1" applyAlignment="1">
      <alignment horizontal="center" vertical="center"/>
    </xf>
    <xf numFmtId="181" fontId="29" fillId="7" borderId="69" xfId="0" applyNumberFormat="1" applyFont="1" applyFill="1" applyBorder="1" applyAlignment="1">
      <alignment horizontal="right" vertical="center"/>
    </xf>
    <xf numFmtId="176" fontId="29" fillId="0" borderId="4" xfId="0" applyNumberFormat="1" applyFont="1" applyBorder="1" applyAlignment="1">
      <alignment horizontal="right" vertical="center"/>
    </xf>
    <xf numFmtId="181" fontId="29" fillId="5" borderId="3" xfId="0" applyNumberFormat="1" applyFont="1" applyFill="1" applyBorder="1" applyAlignment="1">
      <alignment horizontal="center" vertical="center"/>
    </xf>
    <xf numFmtId="181" fontId="29" fillId="5" borderId="3" xfId="0" applyNumberFormat="1" applyFont="1" applyFill="1" applyBorder="1" applyAlignment="1">
      <alignment horizontal="right" vertical="center"/>
    </xf>
    <xf numFmtId="181" fontId="29" fillId="5" borderId="68" xfId="0" applyNumberFormat="1" applyFont="1" applyFill="1" applyBorder="1" applyAlignment="1">
      <alignment horizontal="center" vertical="center"/>
    </xf>
    <xf numFmtId="181" fontId="29" fillId="5" borderId="69" xfId="0" applyNumberFormat="1" applyFont="1" applyFill="1" applyBorder="1" applyAlignment="1">
      <alignment horizontal="right" vertical="center"/>
    </xf>
    <xf numFmtId="181" fontId="29" fillId="0" borderId="48" xfId="0" applyNumberFormat="1" applyFont="1" applyBorder="1" applyAlignment="1">
      <alignment horizontal="right" vertical="center"/>
    </xf>
    <xf numFmtId="176" fontId="29" fillId="0" borderId="71" xfId="0" applyNumberFormat="1" applyFon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181" fontId="29" fillId="6" borderId="73" xfId="0" applyNumberFormat="1" applyFont="1" applyFill="1" applyBorder="1" applyAlignment="1">
      <alignment horizontal="right" vertical="center"/>
    </xf>
    <xf numFmtId="176" fontId="29" fillId="0" borderId="12" xfId="0" applyNumberFormat="1" applyFont="1" applyBorder="1" applyAlignment="1">
      <alignment horizontal="right" vertical="center"/>
    </xf>
    <xf numFmtId="181" fontId="29" fillId="7" borderId="74" xfId="0" applyNumberFormat="1" applyFont="1" applyFill="1" applyBorder="1" applyAlignment="1">
      <alignment horizontal="right" vertical="center"/>
    </xf>
    <xf numFmtId="181" fontId="29" fillId="0" borderId="49" xfId="0" applyNumberFormat="1" applyFont="1" applyBorder="1" applyAlignment="1">
      <alignment horizontal="right" vertical="center"/>
    </xf>
    <xf numFmtId="181" fontId="29" fillId="0" borderId="48" xfId="0" applyNumberFormat="1" applyFont="1" applyBorder="1" applyAlignment="1">
      <alignment horizontal="center" vertical="center"/>
    </xf>
    <xf numFmtId="181" fontId="29" fillId="0" borderId="75" xfId="0" applyNumberFormat="1" applyFont="1" applyBorder="1" applyAlignment="1">
      <alignment horizontal="center" vertical="center"/>
    </xf>
    <xf numFmtId="176" fontId="29" fillId="0" borderId="76" xfId="0" applyNumberFormat="1" applyFont="1" applyBorder="1" applyAlignment="1">
      <alignment horizontal="right" vertical="center"/>
    </xf>
    <xf numFmtId="181" fontId="29" fillId="0" borderId="65" xfId="0" applyNumberFormat="1" applyFont="1" applyBorder="1" applyAlignment="1">
      <alignment horizontal="right" vertical="center"/>
    </xf>
    <xf numFmtId="181" fontId="29" fillId="0" borderId="77" xfId="0" applyNumberFormat="1" applyFont="1" applyBorder="1" applyAlignment="1">
      <alignment horizontal="center" vertical="center" wrapText="1"/>
    </xf>
    <xf numFmtId="181" fontId="29" fillId="7" borderId="23" xfId="0" applyNumberFormat="1" applyFont="1" applyFill="1" applyBorder="1" applyAlignment="1">
      <alignment vertical="center" wrapText="1"/>
    </xf>
    <xf numFmtId="181" fontId="29" fillId="7" borderId="26" xfId="0" applyNumberFormat="1" applyFont="1" applyFill="1" applyBorder="1" applyAlignment="1">
      <alignment horizontal="center" vertical="center"/>
    </xf>
    <xf numFmtId="181" fontId="29" fillId="7" borderId="26" xfId="0" applyNumberFormat="1" applyFont="1" applyFill="1" applyBorder="1" applyAlignment="1">
      <alignment horizontal="right" vertical="center"/>
    </xf>
    <xf numFmtId="176" fontId="29" fillId="0" borderId="78" xfId="0" applyNumberFormat="1" applyFont="1" applyBorder="1" applyAlignment="1">
      <alignment horizontal="right" vertical="center"/>
    </xf>
    <xf numFmtId="181" fontId="35" fillId="5" borderId="69" xfId="0" applyNumberFormat="1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1" fontId="29" fillId="0" borderId="49" xfId="0" applyNumberFormat="1" applyFont="1" applyBorder="1" applyAlignment="1">
      <alignment horizontal="center" vertical="center"/>
    </xf>
    <xf numFmtId="181" fontId="29" fillId="0" borderId="67" xfId="0" applyNumberFormat="1" applyFont="1" applyBorder="1" applyAlignment="1">
      <alignment horizontal="center" vertical="center"/>
    </xf>
    <xf numFmtId="181" fontId="29" fillId="0" borderId="60" xfId="0" applyNumberFormat="1" applyFont="1" applyBorder="1" applyAlignment="1">
      <alignment horizontal="center" vertical="center"/>
    </xf>
    <xf numFmtId="176" fontId="29" fillId="0" borderId="79" xfId="0" applyNumberFormat="1" applyFont="1" applyBorder="1" applyAlignment="1">
      <alignment horizontal="right" vertical="center"/>
    </xf>
    <xf numFmtId="176" fontId="29" fillId="0" borderId="80" xfId="0" applyNumberFormat="1" applyFont="1" applyBorder="1" applyAlignment="1">
      <alignment horizontal="right" vertical="center"/>
    </xf>
    <xf numFmtId="181" fontId="29" fillId="4" borderId="62" xfId="0" applyNumberFormat="1" applyFont="1" applyFill="1" applyBorder="1" applyAlignment="1">
      <alignment horizontal="center" vertical="center" wrapText="1"/>
    </xf>
    <xf numFmtId="181" fontId="29" fillId="4" borderId="49" xfId="0" applyNumberFormat="1" applyFont="1" applyFill="1" applyBorder="1" applyAlignment="1">
      <alignment horizontal="right" vertical="center"/>
    </xf>
    <xf numFmtId="181" fontId="29" fillId="4" borderId="63" xfId="0" applyNumberFormat="1" applyFont="1" applyFill="1" applyBorder="1" applyAlignment="1">
      <alignment horizontal="center" vertical="center" wrapText="1"/>
    </xf>
    <xf numFmtId="181" fontId="29" fillId="4" borderId="81" xfId="0" applyNumberFormat="1" applyFont="1" applyFill="1" applyBorder="1" applyAlignment="1">
      <alignment horizontal="center" vertical="center" wrapText="1"/>
    </xf>
    <xf numFmtId="181" fontId="33" fillId="7" borderId="3" xfId="0" applyNumberFormat="1" applyFont="1" applyFill="1" applyBorder="1" applyAlignment="1">
      <alignment horizontal="left" vertical="center" wrapText="1"/>
    </xf>
    <xf numFmtId="181" fontId="33" fillId="7" borderId="68" xfId="0" applyNumberFormat="1" applyFont="1" applyFill="1" applyBorder="1" applyAlignment="1">
      <alignment horizontal="left" vertical="center" wrapText="1"/>
    </xf>
    <xf numFmtId="181" fontId="29" fillId="7" borderId="68" xfId="0" applyNumberFormat="1" applyFont="1" applyFill="1" applyBorder="1" applyAlignment="1">
      <alignment horizontal="right" vertical="center"/>
    </xf>
    <xf numFmtId="181" fontId="29" fillId="4" borderId="67" xfId="0" applyNumberFormat="1" applyFont="1" applyFill="1" applyBorder="1" applyAlignment="1">
      <alignment horizontal="right" vertical="center"/>
    </xf>
    <xf numFmtId="181" fontId="29" fillId="4" borderId="6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81" fontId="36" fillId="5" borderId="69" xfId="0" applyNumberFormat="1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176" fontId="18" fillId="0" borderId="19" xfId="0" applyNumberFormat="1" applyFont="1" applyBorder="1" applyAlignment="1">
      <alignment horizontal="center" vertical="center" wrapText="1"/>
    </xf>
    <xf numFmtId="181" fontId="33" fillId="5" borderId="25" xfId="0" applyNumberFormat="1" applyFont="1" applyFill="1" applyBorder="1" applyAlignment="1">
      <alignment horizontal="center" vertical="center"/>
    </xf>
    <xf numFmtId="181" fontId="33" fillId="5" borderId="25" xfId="0" applyNumberFormat="1" applyFont="1" applyFill="1" applyBorder="1" applyAlignment="1">
      <alignment horizontal="right" vertical="center"/>
    </xf>
    <xf numFmtId="181" fontId="33" fillId="5" borderId="82" xfId="0" applyNumberFormat="1" applyFont="1" applyFill="1" applyBorder="1" applyAlignment="1">
      <alignment horizontal="center" vertical="center"/>
    </xf>
    <xf numFmtId="181" fontId="33" fillId="5" borderId="83" xfId="0" applyNumberFormat="1" applyFont="1" applyFill="1" applyBorder="1" applyAlignment="1">
      <alignment horizontal="right" vertical="center"/>
    </xf>
    <xf numFmtId="181" fontId="33" fillId="5" borderId="84" xfId="0" applyNumberFormat="1" applyFont="1" applyFill="1" applyBorder="1" applyAlignment="1">
      <alignment horizontal="right" vertical="center"/>
    </xf>
    <xf numFmtId="176" fontId="29" fillId="5" borderId="27" xfId="0" applyNumberFormat="1" applyFont="1" applyFill="1" applyBorder="1" applyAlignment="1">
      <alignment horizontal="right" vertical="center"/>
    </xf>
    <xf numFmtId="41" fontId="22" fillId="4" borderId="20" xfId="0" applyNumberFormat="1" applyFont="1" applyFill="1" applyBorder="1" applyAlignment="1">
      <alignment vertical="center"/>
    </xf>
    <xf numFmtId="0" fontId="22" fillId="0" borderId="20" xfId="1" applyNumberFormat="1" applyFont="1" applyBorder="1" applyAlignment="1">
      <alignment vertical="top" shrinkToFit="1"/>
    </xf>
    <xf numFmtId="41" fontId="22" fillId="4" borderId="2" xfId="0" applyNumberFormat="1" applyFont="1" applyFill="1" applyBorder="1" applyAlignment="1">
      <alignment vertical="center"/>
    </xf>
    <xf numFmtId="41" fontId="23" fillId="2" borderId="1" xfId="1" applyNumberFormat="1" applyFont="1" applyFill="1" applyBorder="1" applyAlignment="1">
      <alignment horizontal="center" vertical="center"/>
    </xf>
    <xf numFmtId="41" fontId="23" fillId="4" borderId="6" xfId="1" applyFont="1" applyFill="1" applyBorder="1" applyAlignment="1">
      <alignment vertical="center"/>
    </xf>
    <xf numFmtId="41" fontId="23" fillId="0" borderId="23" xfId="1" applyFont="1" applyBorder="1" applyAlignment="1">
      <alignment horizontal="center" vertical="center"/>
    </xf>
    <xf numFmtId="41" fontId="23" fillId="4" borderId="30" xfId="1" applyFont="1" applyFill="1" applyBorder="1" applyAlignment="1">
      <alignment horizontal="center" vertical="center"/>
    </xf>
    <xf numFmtId="41" fontId="23" fillId="4" borderId="21" xfId="1" applyFont="1" applyFill="1" applyBorder="1" applyAlignment="1">
      <alignment horizontal="center" vertical="center"/>
    </xf>
    <xf numFmtId="41" fontId="23" fillId="4" borderId="23" xfId="1" applyFont="1" applyFill="1" applyBorder="1" applyAlignment="1">
      <alignment horizontal="center" vertical="center"/>
    </xf>
    <xf numFmtId="41" fontId="23" fillId="4" borderId="2" xfId="1" applyFont="1" applyFill="1" applyBorder="1" applyAlignment="1">
      <alignment horizontal="center" vertical="center"/>
    </xf>
    <xf numFmtId="41" fontId="23" fillId="0" borderId="30" xfId="1" applyFont="1" applyBorder="1" applyAlignment="1">
      <alignment horizontal="center" vertical="center"/>
    </xf>
    <xf numFmtId="41" fontId="23" fillId="0" borderId="21" xfId="1" applyFont="1" applyBorder="1" applyAlignment="1">
      <alignment horizontal="center" vertical="center"/>
    </xf>
    <xf numFmtId="41" fontId="23" fillId="0" borderId="24" xfId="1" applyFont="1" applyBorder="1" applyAlignment="1">
      <alignment horizontal="center" vertical="center"/>
    </xf>
    <xf numFmtId="0" fontId="37" fillId="3" borderId="32" xfId="0" applyFont="1" applyFill="1" applyBorder="1" applyAlignment="1">
      <alignment horizontal="center" vertical="center"/>
    </xf>
    <xf numFmtId="0" fontId="37" fillId="3" borderId="28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 shrinkToFit="1"/>
    </xf>
    <xf numFmtId="0" fontId="37" fillId="3" borderId="5" xfId="0" applyFont="1" applyFill="1" applyBorder="1" applyAlignment="1">
      <alignment horizontal="center" vertical="center"/>
    </xf>
    <xf numFmtId="41" fontId="23" fillId="4" borderId="10" xfId="1" applyFont="1" applyFill="1" applyBorder="1" applyAlignment="1">
      <alignment vertical="center"/>
    </xf>
    <xf numFmtId="41" fontId="23" fillId="4" borderId="5" xfId="1" applyFont="1" applyFill="1" applyBorder="1" applyAlignment="1">
      <alignment vertical="center"/>
    </xf>
    <xf numFmtId="41" fontId="23" fillId="4" borderId="5" xfId="1" applyNumberFormat="1" applyFont="1" applyFill="1" applyBorder="1" applyAlignment="1">
      <alignment vertical="center"/>
    </xf>
    <xf numFmtId="41" fontId="23" fillId="4" borderId="5" xfId="0" applyNumberFormat="1" applyFont="1" applyFill="1" applyBorder="1" applyAlignment="1">
      <alignment vertical="center"/>
    </xf>
    <xf numFmtId="9" fontId="23" fillId="0" borderId="21" xfId="0" applyNumberFormat="1" applyFont="1" applyBorder="1" applyAlignment="1">
      <alignment horizontal="left" vertical="center"/>
    </xf>
    <xf numFmtId="41" fontId="22" fillId="0" borderId="11" xfId="1" applyFont="1" applyFill="1" applyBorder="1" applyAlignment="1">
      <alignment horizontal="center" vertical="center"/>
    </xf>
    <xf numFmtId="9" fontId="22" fillId="0" borderId="3" xfId="0" applyNumberFormat="1" applyFont="1" applyFill="1" applyBorder="1" applyAlignment="1">
      <alignment vertical="center"/>
    </xf>
    <xf numFmtId="41" fontId="22" fillId="4" borderId="10" xfId="0" applyNumberFormat="1" applyFont="1" applyFill="1" applyBorder="1" applyAlignment="1">
      <alignment horizontal="center" vertical="center"/>
    </xf>
    <xf numFmtId="41" fontId="22" fillId="0" borderId="34" xfId="1" applyFont="1" applyFill="1" applyBorder="1" applyAlignment="1">
      <alignment vertical="center"/>
    </xf>
    <xf numFmtId="41" fontId="22" fillId="4" borderId="11" xfId="1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>
      <alignment vertical="center"/>
    </xf>
    <xf numFmtId="41" fontId="22" fillId="4" borderId="34" xfId="1" applyFont="1" applyFill="1" applyBorder="1" applyAlignment="1">
      <alignment horizontal="center" vertical="center"/>
    </xf>
    <xf numFmtId="41" fontId="22" fillId="4" borderId="5" xfId="1" applyFont="1" applyFill="1" applyBorder="1" applyAlignment="1">
      <alignment horizontal="center" vertical="center"/>
    </xf>
    <xf numFmtId="178" fontId="22" fillId="0" borderId="23" xfId="0" applyNumberFormat="1" applyFont="1" applyFill="1" applyBorder="1" applyAlignment="1">
      <alignment horizontal="left" vertical="center"/>
    </xf>
    <xf numFmtId="178" fontId="23" fillId="0" borderId="30" xfId="0" applyNumberFormat="1" applyFont="1" applyFill="1" applyBorder="1" applyAlignment="1">
      <alignment horizontal="left" vertical="center"/>
    </xf>
    <xf numFmtId="0" fontId="23" fillId="4" borderId="2" xfId="0" applyFont="1" applyFill="1" applyBorder="1" applyAlignment="1">
      <alignment vertical="center" wrapText="1"/>
    </xf>
    <xf numFmtId="9" fontId="23" fillId="0" borderId="3" xfId="0" applyNumberFormat="1" applyFont="1" applyBorder="1" applyAlignment="1">
      <alignment vertical="center"/>
    </xf>
    <xf numFmtId="41" fontId="23" fillId="0" borderId="29" xfId="1" applyFont="1" applyBorder="1" applyAlignment="1"/>
    <xf numFmtId="0" fontId="22" fillId="4" borderId="5" xfId="1" applyNumberFormat="1" applyFont="1" applyFill="1" applyBorder="1" applyAlignment="1">
      <alignment horizontal="center" vertical="center" shrinkToFit="1"/>
    </xf>
    <xf numFmtId="178" fontId="22" fillId="0" borderId="16" xfId="0" applyNumberFormat="1" applyFont="1" applyFill="1" applyBorder="1" applyAlignment="1">
      <alignment horizontal="center" vertical="center"/>
    </xf>
    <xf numFmtId="41" fontId="23" fillId="0" borderId="5" xfId="1" applyFont="1" applyBorder="1" applyAlignment="1">
      <alignment horizontal="center" vertical="center"/>
    </xf>
    <xf numFmtId="41" fontId="23" fillId="0" borderId="41" xfId="1" applyFont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177" fontId="22" fillId="4" borderId="14" xfId="0" applyNumberFormat="1" applyFont="1" applyFill="1" applyBorder="1" applyAlignment="1">
      <alignment horizontal="center" vertical="center" shrinkToFit="1"/>
    </xf>
    <xf numFmtId="41" fontId="22" fillId="4" borderId="5" xfId="1" applyFont="1" applyFill="1" applyBorder="1" applyAlignment="1">
      <alignment vertical="center"/>
    </xf>
    <xf numFmtId="9" fontId="22" fillId="0" borderId="26" xfId="0" applyNumberFormat="1" applyFont="1" applyFill="1" applyBorder="1" applyAlignment="1">
      <alignment horizontal="left" vertical="center" wrapText="1"/>
    </xf>
    <xf numFmtId="0" fontId="22" fillId="0" borderId="20" xfId="1" applyNumberFormat="1" applyFont="1" applyBorder="1" applyAlignment="1">
      <alignment horizontal="center" vertical="center" shrinkToFit="1"/>
    </xf>
    <xf numFmtId="0" fontId="22" fillId="4" borderId="9" xfId="1" applyNumberFormat="1" applyFont="1" applyFill="1" applyBorder="1" applyAlignment="1">
      <alignment horizontal="center" vertical="center" shrinkToFit="1"/>
    </xf>
    <xf numFmtId="0" fontId="24" fillId="0" borderId="20" xfId="0" applyNumberFormat="1" applyFont="1" applyBorder="1" applyAlignment="1">
      <alignment horizontal="center" vertical="center" shrinkToFit="1"/>
    </xf>
    <xf numFmtId="0" fontId="0" fillId="0" borderId="0" xfId="0" applyNumberFormat="1"/>
    <xf numFmtId="0" fontId="38" fillId="0" borderId="0" xfId="0" applyNumberFormat="1" applyFont="1" applyAlignment="1"/>
    <xf numFmtId="0" fontId="40" fillId="0" borderId="0" xfId="0" applyNumberFormat="1" applyFont="1" applyAlignment="1">
      <alignment vertical="center"/>
    </xf>
    <xf numFmtId="0" fontId="42" fillId="0" borderId="0" xfId="0" applyNumberFormat="1" applyFont="1" applyAlignment="1"/>
    <xf numFmtId="41" fontId="16" fillId="4" borderId="0" xfId="1" applyFont="1" applyFill="1"/>
    <xf numFmtId="41" fontId="43" fillId="0" borderId="0" xfId="0" applyNumberFormat="1" applyFont="1"/>
    <xf numFmtId="0" fontId="23" fillId="4" borderId="15" xfId="0" applyFont="1" applyFill="1" applyBorder="1" applyAlignment="1">
      <alignment horizontal="center" vertical="center" wrapText="1"/>
    </xf>
    <xf numFmtId="41" fontId="23" fillId="4" borderId="10" xfId="0" applyNumberFormat="1" applyFont="1" applyFill="1" applyBorder="1" applyAlignment="1">
      <alignment horizontal="center" vertical="center"/>
    </xf>
    <xf numFmtId="41" fontId="23" fillId="4" borderId="1" xfId="1" applyFont="1" applyFill="1" applyBorder="1" applyAlignment="1">
      <alignment horizontal="center" vertical="center"/>
    </xf>
    <xf numFmtId="41" fontId="23" fillId="4" borderId="5" xfId="1" applyFont="1" applyFill="1" applyBorder="1" applyAlignment="1">
      <alignment horizontal="center" vertical="center"/>
    </xf>
    <xf numFmtId="41" fontId="23" fillId="4" borderId="1" xfId="1" applyNumberFormat="1" applyFont="1" applyFill="1" applyBorder="1" applyAlignment="1">
      <alignment horizontal="center" vertical="center"/>
    </xf>
    <xf numFmtId="41" fontId="23" fillId="4" borderId="6" xfId="1" applyFont="1" applyFill="1" applyBorder="1" applyAlignment="1">
      <alignment horizontal="center" vertical="center"/>
    </xf>
    <xf numFmtId="41" fontId="23" fillId="4" borderId="10" xfId="1" applyFont="1" applyFill="1" applyBorder="1" applyAlignment="1">
      <alignment horizontal="center" vertical="center"/>
    </xf>
    <xf numFmtId="41" fontId="23" fillId="0" borderId="1" xfId="0" applyNumberFormat="1" applyFont="1" applyBorder="1" applyAlignment="1">
      <alignment horizontal="center" vertical="center"/>
    </xf>
    <xf numFmtId="41" fontId="23" fillId="0" borderId="1" xfId="1" applyFont="1" applyBorder="1" applyAlignment="1">
      <alignment horizontal="center" vertical="center"/>
    </xf>
    <xf numFmtId="41" fontId="23" fillId="4" borderId="1" xfId="0" applyNumberFormat="1" applyFont="1" applyFill="1" applyBorder="1" applyAlignment="1">
      <alignment horizontal="center" vertical="center"/>
    </xf>
    <xf numFmtId="41" fontId="23" fillId="4" borderId="7" xfId="1" applyFont="1" applyFill="1" applyBorder="1" applyAlignment="1">
      <alignment vertical="center"/>
    </xf>
    <xf numFmtId="41" fontId="23" fillId="4" borderId="6" xfId="1" applyNumberFormat="1" applyFont="1" applyFill="1" applyBorder="1" applyAlignment="1">
      <alignment vertical="center"/>
    </xf>
    <xf numFmtId="41" fontId="23" fillId="4" borderId="6" xfId="0" applyNumberFormat="1" applyFont="1" applyFill="1" applyBorder="1" applyAlignment="1">
      <alignment vertical="center"/>
    </xf>
    <xf numFmtId="41" fontId="23" fillId="4" borderId="21" xfId="1" applyFont="1" applyFill="1" applyBorder="1" applyAlignment="1">
      <alignment vertical="center"/>
    </xf>
    <xf numFmtId="178" fontId="23" fillId="0" borderId="21" xfId="1" applyNumberFormat="1" applyFont="1" applyFill="1" applyBorder="1" applyAlignment="1">
      <alignment vertical="center"/>
    </xf>
    <xf numFmtId="41" fontId="23" fillId="2" borderId="34" xfId="1" applyFont="1" applyFill="1" applyBorder="1" applyAlignment="1">
      <alignment vertical="center"/>
    </xf>
    <xf numFmtId="178" fontId="22" fillId="0" borderId="30" xfId="0" applyNumberFormat="1" applyFont="1" applyFill="1" applyBorder="1" applyAlignment="1">
      <alignment horizontal="left" vertical="center"/>
    </xf>
    <xf numFmtId="178" fontId="22" fillId="0" borderId="0" xfId="0" applyNumberFormat="1" applyFont="1" applyFill="1" applyBorder="1" applyAlignment="1">
      <alignment horizontal="left" vertical="center"/>
    </xf>
    <xf numFmtId="9" fontId="22" fillId="4" borderId="30" xfId="0" applyNumberFormat="1" applyFont="1" applyFill="1" applyBorder="1" applyAlignment="1">
      <alignment vertical="center"/>
    </xf>
    <xf numFmtId="0" fontId="22" fillId="0" borderId="6" xfId="1" applyNumberFormat="1" applyFont="1" applyBorder="1" applyAlignment="1">
      <alignment horizontal="center" vertical="center" shrinkToFit="1"/>
    </xf>
    <xf numFmtId="41" fontId="23" fillId="0" borderId="13" xfId="1" applyFont="1" applyBorder="1" applyAlignment="1">
      <alignment horizontal="center" vertical="center"/>
    </xf>
    <xf numFmtId="41" fontId="23" fillId="0" borderId="44" xfId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6" fillId="4" borderId="0" xfId="0" applyFont="1" applyFill="1"/>
    <xf numFmtId="41" fontId="22" fillId="2" borderId="45" xfId="1" applyFont="1" applyFill="1" applyBorder="1" applyAlignment="1">
      <alignment horizontal="center" vertical="center"/>
    </xf>
    <xf numFmtId="41" fontId="24" fillId="0" borderId="0" xfId="0" applyNumberFormat="1" applyFont="1"/>
    <xf numFmtId="41" fontId="22" fillId="0" borderId="0" xfId="1" applyFont="1" applyFill="1" applyBorder="1" applyAlignment="1">
      <alignment horizontal="center" vertical="center"/>
    </xf>
    <xf numFmtId="0" fontId="22" fillId="0" borderId="6" xfId="1" applyNumberFormat="1" applyFont="1" applyBorder="1" applyAlignment="1">
      <alignment horizontal="center" vertical="center" wrapText="1" shrinkToFit="1"/>
    </xf>
    <xf numFmtId="0" fontId="22" fillId="0" borderId="5" xfId="1" applyNumberFormat="1" applyFont="1" applyBorder="1" applyAlignment="1">
      <alignment horizontal="center" vertical="center" shrinkToFit="1"/>
    </xf>
    <xf numFmtId="0" fontId="22" fillId="0" borderId="15" xfId="0" applyNumberFormat="1" applyFont="1" applyBorder="1" applyAlignment="1">
      <alignment horizontal="center" vertical="center" wrapText="1" shrinkToFit="1"/>
    </xf>
    <xf numFmtId="0" fontId="22" fillId="0" borderId="10" xfId="1" applyNumberFormat="1" applyFont="1" applyBorder="1" applyAlignment="1">
      <alignment horizontal="center" vertical="top" wrapText="1" shrinkToFit="1"/>
    </xf>
    <xf numFmtId="41" fontId="22" fillId="0" borderId="3" xfId="1" applyFont="1" applyFill="1" applyBorder="1" applyAlignment="1">
      <alignment horizontal="center" vertical="center"/>
    </xf>
    <xf numFmtId="9" fontId="22" fillId="0" borderId="30" xfId="0" applyNumberFormat="1" applyFont="1" applyFill="1" applyBorder="1" applyAlignment="1">
      <alignment horizontal="left" vertical="center"/>
    </xf>
    <xf numFmtId="9" fontId="22" fillId="0" borderId="0" xfId="0" applyNumberFormat="1" applyFont="1" applyFill="1" applyBorder="1" applyAlignment="1">
      <alignment horizontal="left" vertical="center"/>
    </xf>
    <xf numFmtId="41" fontId="22" fillId="0" borderId="16" xfId="1" applyFont="1" applyFill="1" applyBorder="1" applyAlignment="1">
      <alignment horizontal="center" vertical="center"/>
    </xf>
    <xf numFmtId="9" fontId="22" fillId="0" borderId="26" xfId="0" applyNumberFormat="1" applyFont="1" applyFill="1" applyBorder="1" applyAlignment="1">
      <alignment horizontal="left" vertical="center"/>
    </xf>
    <xf numFmtId="41" fontId="22" fillId="0" borderId="26" xfId="1" applyFont="1" applyFill="1" applyBorder="1" applyAlignment="1">
      <alignment horizontal="center" vertical="center"/>
    </xf>
    <xf numFmtId="41" fontId="22" fillId="0" borderId="33" xfId="1" applyFont="1" applyFill="1" applyBorder="1" applyAlignment="1">
      <alignment horizontal="center" vertical="center"/>
    </xf>
    <xf numFmtId="0" fontId="22" fillId="0" borderId="10" xfId="1" applyNumberFormat="1" applyFont="1" applyBorder="1" applyAlignment="1">
      <alignment horizontal="center" vertical="center" shrinkToFit="1"/>
    </xf>
    <xf numFmtId="178" fontId="22" fillId="0" borderId="21" xfId="0" applyNumberFormat="1" applyFont="1" applyFill="1" applyBorder="1" applyAlignment="1">
      <alignment horizontal="left" vertical="center"/>
    </xf>
    <xf numFmtId="178" fontId="22" fillId="0" borderId="33" xfId="0" applyNumberFormat="1" applyFont="1" applyFill="1" applyBorder="1" applyAlignment="1">
      <alignment horizontal="left" vertical="center"/>
    </xf>
    <xf numFmtId="9" fontId="22" fillId="0" borderId="33" xfId="0" applyNumberFormat="1" applyFont="1" applyFill="1" applyBorder="1" applyAlignment="1">
      <alignment horizontal="left" vertical="center"/>
    </xf>
    <xf numFmtId="178" fontId="22" fillId="0" borderId="26" xfId="0" applyNumberFormat="1" applyFont="1" applyFill="1" applyBorder="1" applyAlignment="1">
      <alignment horizontal="center" vertical="center"/>
    </xf>
    <xf numFmtId="9" fontId="22" fillId="0" borderId="3" xfId="0" applyNumberFormat="1" applyFont="1" applyFill="1" applyBorder="1" applyAlignment="1">
      <alignment horizontal="left" vertical="center"/>
    </xf>
    <xf numFmtId="0" fontId="22" fillId="0" borderId="10" xfId="1" applyNumberFormat="1" applyFont="1" applyFill="1" applyBorder="1" applyAlignment="1">
      <alignment horizontal="center" vertical="center" shrinkToFit="1"/>
    </xf>
    <xf numFmtId="0" fontId="22" fillId="0" borderId="15" xfId="0" applyNumberFormat="1" applyFont="1" applyBorder="1" applyAlignment="1">
      <alignment horizontal="center" vertical="center" shrinkToFit="1"/>
    </xf>
    <xf numFmtId="41" fontId="22" fillId="0" borderId="0" xfId="1" applyFont="1" applyFill="1" applyBorder="1" applyAlignment="1">
      <alignment horizontal="center" vertical="center"/>
    </xf>
    <xf numFmtId="41" fontId="22" fillId="0" borderId="26" xfId="1" applyFont="1" applyFill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 shrinkToFit="1"/>
    </xf>
    <xf numFmtId="0" fontId="22" fillId="0" borderId="10" xfId="1" applyNumberFormat="1" applyFont="1" applyBorder="1" applyAlignment="1">
      <alignment horizontal="center" vertical="center" wrapText="1" shrinkToFit="1"/>
    </xf>
    <xf numFmtId="0" fontId="22" fillId="0" borderId="10" xfId="1" applyNumberFormat="1" applyFont="1" applyBorder="1" applyAlignment="1">
      <alignment horizontal="center" vertical="center" shrinkToFit="1"/>
    </xf>
    <xf numFmtId="0" fontId="22" fillId="0" borderId="5" xfId="1" applyNumberFormat="1" applyFont="1" applyBorder="1" applyAlignment="1">
      <alignment horizontal="center" vertical="center" shrinkToFit="1"/>
    </xf>
    <xf numFmtId="178" fontId="22" fillId="0" borderId="26" xfId="0" applyNumberFormat="1" applyFont="1" applyFill="1" applyBorder="1" applyAlignment="1">
      <alignment horizontal="center" vertical="center"/>
    </xf>
    <xf numFmtId="41" fontId="22" fillId="4" borderId="35" xfId="1" applyFont="1" applyFill="1" applyBorder="1" applyAlignment="1">
      <alignment horizontal="center" vertical="center"/>
    </xf>
    <xf numFmtId="9" fontId="22" fillId="0" borderId="24" xfId="0" applyNumberFormat="1" applyFont="1" applyFill="1" applyBorder="1" applyAlignment="1">
      <alignment vertical="center"/>
    </xf>
    <xf numFmtId="0" fontId="22" fillId="0" borderId="5" xfId="0" applyNumberFormat="1" applyFont="1" applyBorder="1" applyAlignment="1">
      <alignment horizontal="center" vertical="center" shrinkToFit="1"/>
    </xf>
    <xf numFmtId="41" fontId="22" fillId="0" borderId="0" xfId="1" applyFont="1" applyFill="1" applyBorder="1" applyAlignment="1">
      <alignment horizontal="center" vertical="center"/>
    </xf>
    <xf numFmtId="9" fontId="22" fillId="0" borderId="30" xfId="0" applyNumberFormat="1" applyFont="1" applyFill="1" applyBorder="1" applyAlignment="1">
      <alignment horizontal="left" vertical="center"/>
    </xf>
    <xf numFmtId="9" fontId="22" fillId="0" borderId="0" xfId="0" applyNumberFormat="1" applyFont="1" applyFill="1" applyBorder="1" applyAlignment="1">
      <alignment horizontal="left" vertical="center"/>
    </xf>
    <xf numFmtId="0" fontId="22" fillId="0" borderId="10" xfId="1" applyNumberFormat="1" applyFont="1" applyBorder="1" applyAlignment="1">
      <alignment horizontal="center" vertical="center" shrinkToFit="1"/>
    </xf>
    <xf numFmtId="0" fontId="22" fillId="0" borderId="15" xfId="0" applyNumberFormat="1" applyFont="1" applyBorder="1" applyAlignment="1">
      <alignment horizontal="center" vertical="center" shrinkToFit="1"/>
    </xf>
    <xf numFmtId="41" fontId="22" fillId="0" borderId="0" xfId="1" applyFont="1" applyFill="1" applyBorder="1" applyAlignment="1">
      <alignment horizontal="center" vertical="center"/>
    </xf>
    <xf numFmtId="41" fontId="22" fillId="0" borderId="33" xfId="1" applyFont="1" applyFill="1" applyBorder="1" applyAlignment="1">
      <alignment horizontal="center" vertical="center"/>
    </xf>
    <xf numFmtId="9" fontId="22" fillId="0" borderId="33" xfId="0" applyNumberFormat="1" applyFont="1" applyFill="1" applyBorder="1" applyAlignment="1">
      <alignment vertical="center"/>
    </xf>
    <xf numFmtId="9" fontId="22" fillId="0" borderId="30" xfId="0" applyNumberFormat="1" applyFont="1" applyFill="1" applyBorder="1" applyAlignment="1">
      <alignment horizontal="left" vertical="center"/>
    </xf>
    <xf numFmtId="41" fontId="23" fillId="4" borderId="10" xfId="1" applyFont="1" applyFill="1" applyBorder="1" applyAlignment="1">
      <alignment horizontal="center" vertical="center"/>
    </xf>
    <xf numFmtId="41" fontId="23" fillId="4" borderId="10" xfId="1" applyFont="1" applyFill="1" applyBorder="1" applyAlignment="1">
      <alignment horizontal="center" vertical="center" wrapText="1"/>
    </xf>
    <xf numFmtId="41" fontId="23" fillId="4" borderId="5" xfId="1" applyFont="1" applyFill="1" applyBorder="1" applyAlignment="1">
      <alignment horizontal="center" vertical="center" wrapText="1"/>
    </xf>
    <xf numFmtId="41" fontId="23" fillId="4" borderId="10" xfId="0" applyNumberFormat="1" applyFont="1" applyFill="1" applyBorder="1" applyAlignment="1">
      <alignment horizontal="center" vertical="center"/>
    </xf>
    <xf numFmtId="41" fontId="23" fillId="4" borderId="10" xfId="1" applyNumberFormat="1" applyFont="1" applyFill="1" applyBorder="1" applyAlignment="1">
      <alignment horizontal="center" vertical="center"/>
    </xf>
    <xf numFmtId="41" fontId="22" fillId="0" borderId="0" xfId="1" applyFont="1" applyFill="1" applyBorder="1" applyAlignment="1">
      <alignment horizontal="center" vertical="center"/>
    </xf>
    <xf numFmtId="178" fontId="22" fillId="0" borderId="2" xfId="0" applyNumberFormat="1" applyFont="1" applyFill="1" applyBorder="1" applyAlignment="1">
      <alignment horizontal="left" vertical="center"/>
    </xf>
    <xf numFmtId="41" fontId="22" fillId="4" borderId="0" xfId="1" applyFont="1" applyFill="1" applyBorder="1" applyAlignment="1">
      <alignment horizontal="center" vertical="center"/>
    </xf>
    <xf numFmtId="0" fontId="22" fillId="0" borderId="10" xfId="1" applyNumberFormat="1" applyFont="1" applyBorder="1" applyAlignment="1">
      <alignment horizontal="center" vertical="center" shrinkToFit="1"/>
    </xf>
    <xf numFmtId="41" fontId="22" fillId="0" borderId="35" xfId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41" fontId="23" fillId="4" borderId="34" xfId="1" applyFont="1" applyFill="1" applyBorder="1" applyAlignment="1">
      <alignment vertical="center"/>
    </xf>
    <xf numFmtId="41" fontId="23" fillId="4" borderId="11" xfId="1" applyFont="1" applyFill="1" applyBorder="1" applyAlignment="1">
      <alignment vertical="center"/>
    </xf>
    <xf numFmtId="41" fontId="23" fillId="4" borderId="10" xfId="0" applyNumberFormat="1" applyFont="1" applyFill="1" applyBorder="1" applyAlignment="1">
      <alignment horizontal="center" vertical="center"/>
    </xf>
    <xf numFmtId="41" fontId="23" fillId="4" borderId="10" xfId="1" applyFont="1" applyFill="1" applyBorder="1" applyAlignment="1">
      <alignment horizontal="center" vertical="center"/>
    </xf>
    <xf numFmtId="41" fontId="23" fillId="4" borderId="10" xfId="1" applyNumberFormat="1" applyFont="1" applyFill="1" applyBorder="1" applyAlignment="1">
      <alignment horizontal="center" vertical="center"/>
    </xf>
    <xf numFmtId="41" fontId="22" fillId="0" borderId="0" xfId="1" applyFont="1" applyFill="1" applyBorder="1" applyAlignment="1">
      <alignment horizontal="center" vertical="center"/>
    </xf>
    <xf numFmtId="41" fontId="22" fillId="0" borderId="26" xfId="1" applyFont="1" applyFill="1" applyBorder="1" applyAlignment="1">
      <alignment horizontal="center" vertical="center"/>
    </xf>
    <xf numFmtId="41" fontId="22" fillId="0" borderId="35" xfId="1" applyFont="1" applyFill="1" applyBorder="1" applyAlignment="1">
      <alignment horizontal="center" vertical="center"/>
    </xf>
    <xf numFmtId="0" fontId="22" fillId="0" borderId="10" xfId="1" applyNumberFormat="1" applyFont="1" applyFill="1" applyBorder="1" applyAlignment="1">
      <alignment horizontal="center" vertical="center" shrinkToFit="1"/>
    </xf>
    <xf numFmtId="0" fontId="22" fillId="0" borderId="15" xfId="0" applyNumberFormat="1" applyFont="1" applyBorder="1" applyAlignment="1">
      <alignment horizontal="center" vertical="center" shrinkToFit="1"/>
    </xf>
    <xf numFmtId="0" fontId="22" fillId="0" borderId="10" xfId="1" applyNumberFormat="1" applyFont="1" applyBorder="1" applyAlignment="1">
      <alignment horizontal="center" vertical="center" shrinkToFit="1"/>
    </xf>
    <xf numFmtId="9" fontId="22" fillId="0" borderId="30" xfId="0" applyNumberFormat="1" applyFont="1" applyFill="1" applyBorder="1" applyAlignment="1">
      <alignment horizontal="left" vertical="center"/>
    </xf>
    <xf numFmtId="9" fontId="22" fillId="0" borderId="0" xfId="0" applyNumberFormat="1" applyFont="1" applyFill="1" applyBorder="1" applyAlignment="1">
      <alignment horizontal="left" vertical="center"/>
    </xf>
    <xf numFmtId="41" fontId="22" fillId="0" borderId="16" xfId="1" applyFont="1" applyFill="1" applyBorder="1" applyAlignment="1">
      <alignment horizontal="center" vertical="center"/>
    </xf>
    <xf numFmtId="9" fontId="22" fillId="0" borderId="16" xfId="0" applyNumberFormat="1" applyFont="1" applyFill="1" applyBorder="1" applyAlignment="1">
      <alignment horizontal="left" vertical="center"/>
    </xf>
    <xf numFmtId="0" fontId="22" fillId="0" borderId="5" xfId="1" applyNumberFormat="1" applyFont="1" applyBorder="1" applyAlignment="1">
      <alignment horizontal="center" vertical="center" shrinkToFit="1"/>
    </xf>
    <xf numFmtId="178" fontId="22" fillId="0" borderId="26" xfId="0" applyNumberFormat="1" applyFont="1" applyFill="1" applyBorder="1" applyAlignment="1">
      <alignment horizontal="center" vertical="center"/>
    </xf>
    <xf numFmtId="178" fontId="22" fillId="0" borderId="24" xfId="0" applyNumberFormat="1" applyFont="1" applyFill="1" applyBorder="1" applyAlignment="1">
      <alignment horizontal="left" vertical="center"/>
    </xf>
    <xf numFmtId="178" fontId="22" fillId="0" borderId="16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1" fontId="23" fillId="4" borderId="5" xfId="1" applyNumberFormat="1" applyFont="1" applyFill="1" applyBorder="1" applyAlignment="1">
      <alignment horizontal="center" vertical="center"/>
    </xf>
    <xf numFmtId="41" fontId="23" fillId="4" borderId="5" xfId="0" applyNumberFormat="1" applyFont="1" applyFill="1" applyBorder="1" applyAlignment="1">
      <alignment horizontal="center" vertical="center"/>
    </xf>
    <xf numFmtId="0" fontId="24" fillId="3" borderId="0" xfId="0" applyNumberFormat="1" applyFont="1" applyFill="1" applyBorder="1" applyAlignment="1">
      <alignment horizontal="center" vertical="center"/>
    </xf>
    <xf numFmtId="9" fontId="22" fillId="0" borderId="0" xfId="0" applyNumberFormat="1" applyFont="1" applyFill="1" applyBorder="1" applyAlignment="1">
      <alignment horizontal="center" vertical="center"/>
    </xf>
    <xf numFmtId="178" fontId="22" fillId="0" borderId="3" xfId="0" applyNumberFormat="1" applyFont="1" applyFill="1" applyBorder="1" applyAlignment="1">
      <alignment horizontal="center" vertical="center"/>
    </xf>
    <xf numFmtId="3" fontId="24" fillId="3" borderId="0" xfId="0" applyNumberFormat="1" applyFont="1" applyFill="1" applyBorder="1" applyAlignment="1">
      <alignment horizontal="center" vertical="center"/>
    </xf>
    <xf numFmtId="41" fontId="16" fillId="3" borderId="32" xfId="1" applyFont="1" applyFill="1" applyBorder="1" applyAlignment="1">
      <alignment horizontal="center" vertical="center"/>
    </xf>
    <xf numFmtId="41" fontId="16" fillId="3" borderId="5" xfId="1" applyFont="1" applyFill="1" applyBorder="1" applyAlignment="1">
      <alignment horizontal="center" vertical="center"/>
    </xf>
    <xf numFmtId="176" fontId="16" fillId="0" borderId="40" xfId="0" applyNumberFormat="1" applyFont="1" applyFill="1" applyBorder="1" applyAlignment="1">
      <alignment horizontal="center" vertical="center"/>
    </xf>
    <xf numFmtId="41" fontId="16" fillId="0" borderId="7" xfId="1" applyFont="1" applyFill="1" applyBorder="1" applyAlignment="1">
      <alignment horizontal="center" vertical="center"/>
    </xf>
    <xf numFmtId="179" fontId="3" fillId="4" borderId="9" xfId="0" applyNumberFormat="1" applyFont="1" applyFill="1" applyBorder="1" applyAlignment="1">
      <alignment horizontal="center" vertical="center"/>
    </xf>
    <xf numFmtId="41" fontId="3" fillId="4" borderId="37" xfId="1" applyFont="1" applyFill="1" applyBorder="1" applyAlignment="1">
      <alignment horizontal="center" vertical="center"/>
    </xf>
    <xf numFmtId="177" fontId="3" fillId="4" borderId="5" xfId="0" applyNumberFormat="1" applyFont="1" applyFill="1" applyBorder="1" applyAlignment="1">
      <alignment horizontal="center" vertical="center"/>
    </xf>
    <xf numFmtId="41" fontId="3" fillId="4" borderId="23" xfId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4" borderId="6" xfId="0" applyNumberFormat="1" applyFont="1" applyFill="1" applyBorder="1" applyAlignment="1">
      <alignment horizontal="center" vertical="center"/>
    </xf>
    <xf numFmtId="177" fontId="3" fillId="4" borderId="10" xfId="0" applyNumberFormat="1" applyFont="1" applyFill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0" fontId="24" fillId="4" borderId="0" xfId="0" applyFont="1" applyFill="1" applyAlignment="1">
      <alignment vertical="center"/>
    </xf>
    <xf numFmtId="41" fontId="24" fillId="4" borderId="20" xfId="0" applyNumberFormat="1" applyFont="1" applyFill="1" applyBorder="1" applyAlignment="1">
      <alignment horizontal="center" vertical="center"/>
    </xf>
    <xf numFmtId="41" fontId="22" fillId="4" borderId="1" xfId="0" applyNumberFormat="1" applyFont="1" applyFill="1" applyBorder="1" applyAlignment="1">
      <alignment horizontal="center" vertical="center"/>
    </xf>
    <xf numFmtId="41" fontId="22" fillId="4" borderId="5" xfId="0" applyNumberFormat="1" applyFont="1" applyFill="1" applyBorder="1" applyAlignment="1">
      <alignment horizontal="center" vertical="center"/>
    </xf>
    <xf numFmtId="41" fontId="22" fillId="4" borderId="6" xfId="0" applyNumberFormat="1" applyFont="1" applyFill="1" applyBorder="1" applyAlignment="1">
      <alignment horizontal="center" vertical="center"/>
    </xf>
    <xf numFmtId="41" fontId="22" fillId="4" borderId="20" xfId="1" applyFont="1" applyFill="1" applyBorder="1" applyAlignment="1">
      <alignment horizontal="center" vertical="center"/>
    </xf>
    <xf numFmtId="178" fontId="22" fillId="4" borderId="30" xfId="0" applyNumberFormat="1" applyFont="1" applyFill="1" applyBorder="1" applyAlignment="1">
      <alignment vertical="center"/>
    </xf>
    <xf numFmtId="41" fontId="24" fillId="0" borderId="0" xfId="1" applyFont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/>
    <xf numFmtId="41" fontId="22" fillId="4" borderId="27" xfId="1" applyFont="1" applyFill="1" applyBorder="1" applyAlignment="1">
      <alignment horizontal="center" vertical="center"/>
    </xf>
    <xf numFmtId="41" fontId="22" fillId="0" borderId="11" xfId="1" applyFont="1" applyFill="1" applyBorder="1" applyAlignment="1">
      <alignment vertical="center"/>
    </xf>
    <xf numFmtId="41" fontId="23" fillId="4" borderId="15" xfId="1" applyFont="1" applyFill="1" applyBorder="1" applyAlignment="1">
      <alignment vertical="center"/>
    </xf>
    <xf numFmtId="41" fontId="23" fillId="4" borderId="12" xfId="1" applyFont="1" applyFill="1" applyBorder="1" applyAlignment="1">
      <alignment vertical="center"/>
    </xf>
    <xf numFmtId="9" fontId="23" fillId="0" borderId="35" xfId="0" applyNumberFormat="1" applyFont="1" applyBorder="1" applyAlignment="1">
      <alignment vertical="center"/>
    </xf>
    <xf numFmtId="41" fontId="23" fillId="4" borderId="1" xfId="1" applyFont="1" applyFill="1" applyBorder="1" applyAlignment="1">
      <alignment vertical="center"/>
    </xf>
    <xf numFmtId="41" fontId="23" fillId="4" borderId="2" xfId="1" applyFont="1" applyFill="1" applyBorder="1" applyAlignment="1">
      <alignment vertical="center"/>
    </xf>
    <xf numFmtId="178" fontId="23" fillId="0" borderId="2" xfId="1" applyNumberFormat="1" applyFont="1" applyFill="1" applyBorder="1" applyAlignment="1">
      <alignment vertical="center"/>
    </xf>
    <xf numFmtId="41" fontId="23" fillId="2" borderId="29" xfId="1" applyFont="1" applyFill="1" applyBorder="1" applyAlignment="1">
      <alignment vertical="center"/>
    </xf>
    <xf numFmtId="41" fontId="23" fillId="4" borderId="86" xfId="1" applyFont="1" applyFill="1" applyBorder="1" applyAlignment="1">
      <alignment vertical="center" shrinkToFit="1"/>
    </xf>
    <xf numFmtId="0" fontId="23" fillId="4" borderId="7" xfId="0" applyFont="1" applyFill="1" applyBorder="1" applyAlignment="1">
      <alignment horizontal="center" vertical="center"/>
    </xf>
    <xf numFmtId="41" fontId="23" fillId="4" borderId="7" xfId="1" applyNumberFormat="1" applyFont="1" applyFill="1" applyBorder="1" applyAlignment="1">
      <alignment horizontal="center" vertical="center"/>
    </xf>
    <xf numFmtId="41" fontId="23" fillId="4" borderId="7" xfId="0" applyNumberFormat="1" applyFont="1" applyFill="1" applyBorder="1" applyAlignment="1">
      <alignment horizontal="center" vertical="center"/>
    </xf>
    <xf numFmtId="41" fontId="23" fillId="4" borderId="7" xfId="1" applyFont="1" applyFill="1" applyBorder="1" applyAlignment="1">
      <alignment horizontal="center" vertical="center"/>
    </xf>
    <xf numFmtId="41" fontId="23" fillId="4" borderId="40" xfId="1" applyFont="1" applyFill="1" applyBorder="1" applyAlignment="1">
      <alignment horizontal="center" vertical="center"/>
    </xf>
    <xf numFmtId="9" fontId="23" fillId="0" borderId="40" xfId="0" applyNumberFormat="1" applyFont="1" applyBorder="1" applyAlignment="1">
      <alignment horizontal="left" vertical="center" wrapText="1" shrinkToFit="1"/>
    </xf>
    <xf numFmtId="41" fontId="23" fillId="0" borderId="85" xfId="1" applyFont="1" applyBorder="1" applyAlignment="1">
      <alignment horizontal="right" vertical="center" wrapText="1"/>
    </xf>
    <xf numFmtId="41" fontId="22" fillId="0" borderId="0" xfId="1" applyFont="1" applyFill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 shrinkToFit="1"/>
    </xf>
    <xf numFmtId="9" fontId="22" fillId="0" borderId="0" xfId="0" applyNumberFormat="1" applyFont="1" applyFill="1" applyBorder="1" applyAlignment="1">
      <alignment horizontal="left" vertical="center"/>
    </xf>
    <xf numFmtId="41" fontId="22" fillId="0" borderId="16" xfId="1" applyFont="1" applyFill="1" applyBorder="1" applyAlignment="1">
      <alignment horizontal="center" vertical="center"/>
    </xf>
    <xf numFmtId="0" fontId="22" fillId="0" borderId="10" xfId="1" applyNumberFormat="1" applyFont="1" applyBorder="1" applyAlignment="1">
      <alignment horizontal="center" vertical="center" shrinkToFit="1"/>
    </xf>
    <xf numFmtId="0" fontId="22" fillId="0" borderId="20" xfId="1" applyNumberFormat="1" applyFont="1" applyBorder="1" applyAlignment="1">
      <alignment horizontal="center" vertical="center" shrinkToFit="1"/>
    </xf>
    <xf numFmtId="9" fontId="23" fillId="0" borderId="30" xfId="0" applyNumberFormat="1" applyFont="1" applyBorder="1" applyAlignment="1">
      <alignment horizontal="left" vertical="center" wrapText="1"/>
    </xf>
    <xf numFmtId="41" fontId="22" fillId="0" borderId="0" xfId="1" applyFont="1" applyFill="1" applyBorder="1" applyAlignment="1">
      <alignment horizontal="center" vertical="center"/>
    </xf>
    <xf numFmtId="0" fontId="22" fillId="0" borderId="10" xfId="1" applyNumberFormat="1" applyFont="1" applyBorder="1" applyAlignment="1">
      <alignment horizontal="center" vertical="center" shrinkToFit="1"/>
    </xf>
    <xf numFmtId="0" fontId="22" fillId="0" borderId="15" xfId="0" applyNumberFormat="1" applyFont="1" applyBorder="1" applyAlignment="1">
      <alignment horizontal="center" vertical="center" wrapText="1" shrinkToFit="1"/>
    </xf>
    <xf numFmtId="0" fontId="22" fillId="0" borderId="10" xfId="1" applyNumberFormat="1" applyFont="1" applyBorder="1" applyAlignment="1">
      <alignment horizontal="center" vertical="top" wrapText="1" shrinkToFit="1"/>
    </xf>
    <xf numFmtId="41" fontId="23" fillId="4" borderId="1" xfId="1" applyFont="1" applyFill="1" applyBorder="1" applyAlignment="1">
      <alignment horizontal="center" vertical="center" wrapText="1"/>
    </xf>
    <xf numFmtId="41" fontId="23" fillId="4" borderId="6" xfId="1" applyFont="1" applyFill="1" applyBorder="1" applyAlignment="1">
      <alignment horizontal="center" vertical="center" wrapText="1"/>
    </xf>
    <xf numFmtId="41" fontId="18" fillId="0" borderId="10" xfId="0" applyNumberFormat="1" applyFont="1" applyFill="1" applyBorder="1" applyAlignment="1">
      <alignment horizontal="center" vertical="center"/>
    </xf>
    <xf numFmtId="41" fontId="22" fillId="0" borderId="30" xfId="0" applyNumberFormat="1" applyFont="1" applyFill="1" applyBorder="1" applyAlignment="1">
      <alignment horizontal="center" vertical="center"/>
    </xf>
    <xf numFmtId="41" fontId="22" fillId="0" borderId="30" xfId="1" applyFont="1" applyFill="1" applyBorder="1" applyAlignment="1">
      <alignment horizontal="center" vertical="center"/>
    </xf>
    <xf numFmtId="41" fontId="22" fillId="0" borderId="23" xfId="0" applyNumberFormat="1" applyFont="1" applyFill="1" applyBorder="1" applyAlignment="1">
      <alignment horizontal="center" vertical="center"/>
    </xf>
    <xf numFmtId="41" fontId="22" fillId="0" borderId="23" xfId="1" applyFont="1" applyFill="1" applyBorder="1" applyAlignment="1">
      <alignment horizontal="center" vertical="center"/>
    </xf>
    <xf numFmtId="41" fontId="22" fillId="4" borderId="30" xfId="0" applyNumberFormat="1" applyFont="1" applyFill="1" applyBorder="1" applyAlignment="1">
      <alignment horizontal="center" vertical="center"/>
    </xf>
    <xf numFmtId="41" fontId="22" fillId="4" borderId="30" xfId="1" applyFont="1" applyFill="1" applyBorder="1" applyAlignment="1">
      <alignment horizontal="center" vertical="center"/>
    </xf>
    <xf numFmtId="41" fontId="22" fillId="0" borderId="21" xfId="0" applyNumberFormat="1" applyFont="1" applyFill="1" applyBorder="1" applyAlignment="1">
      <alignment horizontal="center" vertical="center"/>
    </xf>
    <xf numFmtId="41" fontId="22" fillId="0" borderId="21" xfId="1" applyFont="1" applyFill="1" applyBorder="1" applyAlignment="1">
      <alignment horizontal="center" vertical="center"/>
    </xf>
    <xf numFmtId="41" fontId="22" fillId="0" borderId="2" xfId="1" applyFont="1" applyFill="1" applyBorder="1" applyAlignment="1">
      <alignment horizontal="center" vertical="center"/>
    </xf>
    <xf numFmtId="41" fontId="22" fillId="4" borderId="2" xfId="1" applyFont="1" applyFill="1" applyBorder="1" applyAlignment="1">
      <alignment horizontal="center" vertical="center"/>
    </xf>
    <xf numFmtId="41" fontId="22" fillId="0" borderId="30" xfId="1" applyFont="1" applyBorder="1" applyAlignment="1">
      <alignment horizontal="center" vertical="center"/>
    </xf>
    <xf numFmtId="41" fontId="22" fillId="4" borderId="24" xfId="1" applyFont="1" applyFill="1" applyBorder="1" applyAlignment="1">
      <alignment horizontal="center" vertical="center"/>
    </xf>
    <xf numFmtId="41" fontId="22" fillId="0" borderId="24" xfId="1" applyFont="1" applyBorder="1" applyAlignment="1">
      <alignment horizontal="center" vertical="center"/>
    </xf>
    <xf numFmtId="41" fontId="22" fillId="4" borderId="21" xfId="1" applyFont="1" applyFill="1" applyBorder="1" applyAlignment="1">
      <alignment horizontal="center" vertical="center"/>
    </xf>
    <xf numFmtId="41" fontId="22" fillId="0" borderId="23" xfId="1" applyFont="1" applyBorder="1" applyAlignment="1">
      <alignment horizontal="center" vertical="center"/>
    </xf>
    <xf numFmtId="41" fontId="22" fillId="0" borderId="21" xfId="1" applyFont="1" applyBorder="1" applyAlignment="1">
      <alignment horizontal="center" vertical="center"/>
    </xf>
    <xf numFmtId="41" fontId="22" fillId="4" borderId="23" xfId="1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/>
    </xf>
    <xf numFmtId="41" fontId="16" fillId="8" borderId="0" xfId="1" applyFont="1" applyFill="1"/>
    <xf numFmtId="41" fontId="22" fillId="8" borderId="30" xfId="1" applyFont="1" applyFill="1" applyBorder="1" applyAlignment="1">
      <alignment horizontal="center" vertical="center"/>
    </xf>
    <xf numFmtId="41" fontId="22" fillId="8" borderId="21" xfId="1" applyFont="1" applyFill="1" applyBorder="1" applyAlignment="1">
      <alignment horizontal="center" vertical="center"/>
    </xf>
    <xf numFmtId="41" fontId="22" fillId="8" borderId="2" xfId="1" applyFont="1" applyFill="1" applyBorder="1" applyAlignment="1">
      <alignment horizontal="center" vertical="center"/>
    </xf>
    <xf numFmtId="41" fontId="23" fillId="4" borderId="10" xfId="0" applyNumberFormat="1" applyFont="1" applyFill="1" applyBorder="1" applyAlignment="1">
      <alignment horizontal="center" vertical="center"/>
    </xf>
    <xf numFmtId="41" fontId="23" fillId="4" borderId="1" xfId="1" applyNumberFormat="1" applyFont="1" applyFill="1" applyBorder="1" applyAlignment="1">
      <alignment horizontal="center" vertical="center"/>
    </xf>
    <xf numFmtId="41" fontId="23" fillId="4" borderId="1" xfId="0" applyNumberFormat="1" applyFont="1" applyFill="1" applyBorder="1" applyAlignment="1">
      <alignment horizontal="center" vertical="center"/>
    </xf>
    <xf numFmtId="41" fontId="23" fillId="4" borderId="10" xfId="1" applyNumberFormat="1" applyFont="1" applyFill="1" applyBorder="1" applyAlignment="1">
      <alignment horizontal="center" vertical="center"/>
    </xf>
    <xf numFmtId="41" fontId="22" fillId="0" borderId="35" xfId="1" applyFont="1" applyFill="1" applyBorder="1" applyAlignment="1">
      <alignment vertical="center"/>
    </xf>
    <xf numFmtId="41" fontId="23" fillId="4" borderId="10" xfId="0" applyNumberFormat="1" applyFont="1" applyFill="1" applyBorder="1" applyAlignment="1">
      <alignment horizontal="center" vertical="center"/>
    </xf>
    <xf numFmtId="41" fontId="23" fillId="4" borderId="10" xfId="1" applyFont="1" applyFill="1" applyBorder="1" applyAlignment="1">
      <alignment horizontal="center" vertical="center"/>
    </xf>
    <xf numFmtId="41" fontId="23" fillId="4" borderId="10" xfId="1" applyNumberFormat="1" applyFont="1" applyFill="1" applyBorder="1" applyAlignment="1">
      <alignment horizontal="center" vertical="center"/>
    </xf>
    <xf numFmtId="0" fontId="16" fillId="8" borderId="0" xfId="0" applyFont="1" applyFill="1"/>
    <xf numFmtId="41" fontId="24" fillId="3" borderId="5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77" fontId="22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41" fontId="22" fillId="0" borderId="0" xfId="1" applyFont="1" applyAlignment="1">
      <alignment vertical="center"/>
    </xf>
    <xf numFmtId="0" fontId="47" fillId="0" borderId="0" xfId="0" applyFont="1" applyAlignment="1">
      <alignment vertical="center"/>
    </xf>
    <xf numFmtId="0" fontId="24" fillId="3" borderId="88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4" fillId="3" borderId="5" xfId="0" applyNumberFormat="1" applyFont="1" applyFill="1" applyBorder="1" applyAlignment="1">
      <alignment horizontal="center" vertical="center"/>
    </xf>
    <xf numFmtId="0" fontId="24" fillId="3" borderId="90" xfId="0" applyNumberFormat="1" applyFont="1" applyFill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48" fillId="0" borderId="92" xfId="0" applyFont="1" applyBorder="1" applyAlignment="1">
      <alignment horizontal="center" vertical="center"/>
    </xf>
    <xf numFmtId="41" fontId="22" fillId="0" borderId="93" xfId="1" applyFont="1" applyBorder="1" applyAlignment="1">
      <alignment vertical="center"/>
    </xf>
    <xf numFmtId="0" fontId="22" fillId="0" borderId="93" xfId="0" applyFont="1" applyBorder="1" applyAlignment="1">
      <alignment vertical="center"/>
    </xf>
    <xf numFmtId="41" fontId="47" fillId="0" borderId="93" xfId="0" applyNumberFormat="1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48" fillId="0" borderId="95" xfId="0" applyFont="1" applyBorder="1" applyAlignment="1">
      <alignment horizontal="center" vertical="center"/>
    </xf>
    <xf numFmtId="41" fontId="22" fillId="0" borderId="92" xfId="1" applyFont="1" applyBorder="1" applyAlignment="1">
      <alignment vertical="center"/>
    </xf>
    <xf numFmtId="0" fontId="22" fillId="0" borderId="92" xfId="0" applyFont="1" applyBorder="1" applyAlignment="1">
      <alignment vertical="center"/>
    </xf>
    <xf numFmtId="41" fontId="47" fillId="0" borderId="92" xfId="0" applyNumberFormat="1" applyFont="1" applyBorder="1" applyAlignment="1">
      <alignment vertical="center"/>
    </xf>
    <xf numFmtId="3" fontId="49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41" fontId="22" fillId="0" borderId="95" xfId="1" applyFont="1" applyBorder="1" applyAlignment="1">
      <alignment vertical="center"/>
    </xf>
    <xf numFmtId="0" fontId="22" fillId="0" borderId="95" xfId="0" applyFont="1" applyBorder="1" applyAlignment="1">
      <alignment vertical="center"/>
    </xf>
    <xf numFmtId="0" fontId="22" fillId="0" borderId="96" xfId="0" applyFont="1" applyBorder="1" applyAlignment="1">
      <alignment horizontal="center" vertical="center"/>
    </xf>
    <xf numFmtId="41" fontId="22" fillId="0" borderId="97" xfId="1" applyFont="1" applyBorder="1" applyAlignment="1">
      <alignment horizontal="center" vertical="center"/>
    </xf>
    <xf numFmtId="41" fontId="48" fillId="0" borderId="97" xfId="1" applyFont="1" applyBorder="1" applyAlignment="1">
      <alignment horizontal="center" vertical="center"/>
    </xf>
    <xf numFmtId="41" fontId="22" fillId="0" borderId="97" xfId="1" applyFont="1" applyBorder="1" applyAlignment="1">
      <alignment vertical="center"/>
    </xf>
    <xf numFmtId="41" fontId="47" fillId="0" borderId="97" xfId="1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41" fontId="23" fillId="0" borderId="1" xfId="1" applyFont="1" applyBorder="1" applyAlignment="1">
      <alignment horizontal="center" vertical="center"/>
    </xf>
    <xf numFmtId="41" fontId="23" fillId="0" borderId="6" xfId="1" applyFont="1" applyBorder="1" applyAlignment="1">
      <alignment horizontal="center" vertical="center"/>
    </xf>
    <xf numFmtId="41" fontId="23" fillId="0" borderId="7" xfId="1" applyFont="1" applyBorder="1" applyAlignment="1">
      <alignment horizontal="center" vertical="center"/>
    </xf>
    <xf numFmtId="41" fontId="23" fillId="4" borderId="6" xfId="0" applyNumberFormat="1" applyFont="1" applyFill="1" applyBorder="1" applyAlignment="1">
      <alignment horizontal="center" vertical="center"/>
    </xf>
    <xf numFmtId="41" fontId="23" fillId="4" borderId="10" xfId="0" applyNumberFormat="1" applyFont="1" applyFill="1" applyBorder="1" applyAlignment="1">
      <alignment horizontal="center" vertical="center"/>
    </xf>
    <xf numFmtId="41" fontId="23" fillId="4" borderId="10" xfId="1" applyFont="1" applyFill="1" applyBorder="1" applyAlignment="1">
      <alignment horizontal="center" vertical="center" wrapText="1"/>
    </xf>
    <xf numFmtId="41" fontId="23" fillId="4" borderId="5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41" fontId="23" fillId="2" borderId="6" xfId="1" applyNumberFormat="1" applyFont="1" applyFill="1" applyBorder="1" applyAlignment="1">
      <alignment horizontal="center" vertical="center"/>
    </xf>
    <xf numFmtId="41" fontId="23" fillId="2" borderId="10" xfId="1" applyNumberFormat="1" applyFont="1" applyFill="1" applyBorder="1" applyAlignment="1">
      <alignment horizontal="center" vertical="center"/>
    </xf>
    <xf numFmtId="41" fontId="23" fillId="2" borderId="20" xfId="1" applyNumberFormat="1" applyFont="1" applyFill="1" applyBorder="1" applyAlignment="1">
      <alignment horizontal="center" vertical="center"/>
    </xf>
    <xf numFmtId="41" fontId="23" fillId="0" borderId="1" xfId="0" applyNumberFormat="1" applyFont="1" applyBorder="1" applyAlignment="1">
      <alignment horizontal="center" vertical="center"/>
    </xf>
    <xf numFmtId="41" fontId="23" fillId="0" borderId="6" xfId="0" applyNumberFormat="1" applyFont="1" applyBorder="1" applyAlignment="1">
      <alignment horizontal="center" vertical="center"/>
    </xf>
    <xf numFmtId="41" fontId="23" fillId="0" borderId="7" xfId="0" applyNumberFormat="1" applyFont="1" applyBorder="1" applyAlignment="1">
      <alignment horizontal="center" vertical="center"/>
    </xf>
    <xf numFmtId="41" fontId="23" fillId="4" borderId="28" xfId="1" applyFont="1" applyFill="1" applyBorder="1" applyAlignment="1">
      <alignment horizontal="center" vertical="center" shrinkToFit="1"/>
    </xf>
    <xf numFmtId="41" fontId="23" fillId="4" borderId="6" xfId="1" applyFont="1" applyFill="1" applyBorder="1" applyAlignment="1">
      <alignment horizontal="center" vertical="center"/>
    </xf>
    <xf numFmtId="41" fontId="23" fillId="4" borderId="5" xfId="1" applyFont="1" applyFill="1" applyBorder="1" applyAlignment="1">
      <alignment horizontal="center" vertical="center"/>
    </xf>
    <xf numFmtId="41" fontId="23" fillId="4" borderId="6" xfId="1" applyNumberFormat="1" applyFont="1" applyFill="1" applyBorder="1" applyAlignment="1">
      <alignment horizontal="center" vertical="center"/>
    </xf>
    <xf numFmtId="41" fontId="23" fillId="4" borderId="10" xfId="1" applyNumberFormat="1" applyFont="1" applyFill="1" applyBorder="1" applyAlignment="1">
      <alignment horizontal="center" vertical="center"/>
    </xf>
    <xf numFmtId="41" fontId="23" fillId="4" borderId="10" xfId="1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shrinkToFit="1"/>
    </xf>
    <xf numFmtId="0" fontId="23" fillId="4" borderId="10" xfId="0" applyFont="1" applyFill="1" applyBorder="1" applyAlignment="1">
      <alignment horizontal="center" vertical="center" shrinkToFit="1"/>
    </xf>
    <xf numFmtId="41" fontId="23" fillId="4" borderId="1" xfId="1" applyFont="1" applyFill="1" applyBorder="1" applyAlignment="1">
      <alignment horizontal="center" vertical="center" wrapText="1"/>
    </xf>
    <xf numFmtId="41" fontId="23" fillId="4" borderId="6" xfId="1" applyFont="1" applyFill="1" applyBorder="1" applyAlignment="1">
      <alignment horizontal="center" vertical="center" wrapText="1"/>
    </xf>
    <xf numFmtId="41" fontId="23" fillId="4" borderId="1" xfId="1" applyNumberFormat="1" applyFont="1" applyFill="1" applyBorder="1" applyAlignment="1">
      <alignment horizontal="center" vertical="center"/>
    </xf>
    <xf numFmtId="41" fontId="23" fillId="4" borderId="1" xfId="0" applyNumberFormat="1" applyFont="1" applyFill="1" applyBorder="1" applyAlignment="1">
      <alignment horizontal="center" vertical="center"/>
    </xf>
    <xf numFmtId="41" fontId="23" fillId="4" borderId="1" xfId="1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/>
    </xf>
    <xf numFmtId="41" fontId="37" fillId="3" borderId="9" xfId="1" applyFont="1" applyFill="1" applyBorder="1" applyAlignment="1">
      <alignment horizontal="center" vertical="center"/>
    </xf>
    <xf numFmtId="41" fontId="37" fillId="3" borderId="1" xfId="1" applyFont="1" applyFill="1" applyBorder="1" applyAlignment="1">
      <alignment horizontal="center" vertical="center"/>
    </xf>
    <xf numFmtId="41" fontId="24" fillId="3" borderId="32" xfId="1" applyFont="1" applyFill="1" applyBorder="1" applyAlignment="1">
      <alignment horizontal="center" vertical="center"/>
    </xf>
    <xf numFmtId="41" fontId="24" fillId="3" borderId="5" xfId="1" applyFont="1" applyFill="1" applyBorder="1" applyAlignment="1">
      <alignment horizontal="center" vertical="center"/>
    </xf>
    <xf numFmtId="0" fontId="24" fillId="3" borderId="22" xfId="0" applyFont="1" applyFill="1" applyBorder="1"/>
    <xf numFmtId="0" fontId="24" fillId="3" borderId="1" xfId="0" applyFont="1" applyFill="1" applyBorder="1"/>
    <xf numFmtId="0" fontId="24" fillId="3" borderId="13" xfId="0" applyFont="1" applyFill="1" applyBorder="1"/>
    <xf numFmtId="41" fontId="22" fillId="0" borderId="0" xfId="1" applyFont="1" applyFill="1" applyBorder="1" applyAlignment="1">
      <alignment horizontal="center" vertical="center"/>
    </xf>
    <xf numFmtId="9" fontId="22" fillId="0" borderId="30" xfId="0" applyNumberFormat="1" applyFont="1" applyFill="1" applyBorder="1" applyAlignment="1">
      <alignment horizontal="left" vertical="center" wrapText="1"/>
    </xf>
    <xf numFmtId="9" fontId="22" fillId="0" borderId="0" xfId="0" applyNumberFormat="1" applyFont="1" applyFill="1" applyBorder="1" applyAlignment="1">
      <alignment horizontal="left" vertical="center" wrapText="1"/>
    </xf>
    <xf numFmtId="0" fontId="22" fillId="0" borderId="6" xfId="1" applyNumberFormat="1" applyFont="1" applyBorder="1" applyAlignment="1">
      <alignment horizontal="center" vertical="center" wrapText="1" shrinkToFit="1"/>
    </xf>
    <xf numFmtId="0" fontId="22" fillId="0" borderId="5" xfId="1" applyNumberFormat="1" applyFont="1" applyBorder="1" applyAlignment="1">
      <alignment horizontal="center" vertical="center" shrinkToFit="1"/>
    </xf>
    <xf numFmtId="0" fontId="22" fillId="0" borderId="15" xfId="0" applyNumberFormat="1" applyFont="1" applyBorder="1" applyAlignment="1">
      <alignment horizontal="center" vertical="center" wrapText="1" shrinkToFit="1"/>
    </xf>
    <xf numFmtId="9" fontId="22" fillId="0" borderId="23" xfId="0" applyNumberFormat="1" applyFont="1" applyFill="1" applyBorder="1" applyAlignment="1">
      <alignment horizontal="center" vertical="center"/>
    </xf>
    <xf numFmtId="9" fontId="22" fillId="0" borderId="26" xfId="0" applyNumberFormat="1" applyFont="1" applyFill="1" applyBorder="1" applyAlignment="1">
      <alignment horizontal="center" vertical="center"/>
    </xf>
    <xf numFmtId="9" fontId="22" fillId="0" borderId="35" xfId="0" applyNumberFormat="1" applyFont="1" applyFill="1" applyBorder="1" applyAlignment="1">
      <alignment horizontal="center" vertical="center"/>
    </xf>
    <xf numFmtId="0" fontId="22" fillId="0" borderId="6" xfId="1" applyNumberFormat="1" applyFont="1" applyBorder="1" applyAlignment="1">
      <alignment horizontal="center" vertical="top" wrapText="1" shrinkToFit="1"/>
    </xf>
    <xf numFmtId="0" fontId="22" fillId="0" borderId="10" xfId="1" applyNumberFormat="1" applyFont="1" applyBorder="1" applyAlignment="1">
      <alignment horizontal="center" vertical="top" wrapText="1" shrinkToFit="1"/>
    </xf>
    <xf numFmtId="178" fontId="22" fillId="0" borderId="2" xfId="0" applyNumberFormat="1" applyFont="1" applyFill="1" applyBorder="1" applyAlignment="1">
      <alignment horizontal="left" vertical="center"/>
    </xf>
    <xf numFmtId="178" fontId="22" fillId="0" borderId="3" xfId="0" applyNumberFormat="1" applyFont="1" applyFill="1" applyBorder="1" applyAlignment="1">
      <alignment horizontal="left" vertical="center"/>
    </xf>
    <xf numFmtId="41" fontId="22" fillId="0" borderId="3" xfId="1" applyFont="1" applyFill="1" applyBorder="1" applyAlignment="1">
      <alignment horizontal="center" vertical="center"/>
    </xf>
    <xf numFmtId="41" fontId="22" fillId="0" borderId="26" xfId="1" applyFont="1" applyFill="1" applyBorder="1" applyAlignment="1">
      <alignment horizontal="center" vertical="center"/>
    </xf>
    <xf numFmtId="9" fontId="22" fillId="0" borderId="23" xfId="0" applyNumberFormat="1" applyFont="1" applyFill="1" applyBorder="1" applyAlignment="1">
      <alignment horizontal="left" vertical="center"/>
    </xf>
    <xf numFmtId="9" fontId="22" fillId="0" borderId="26" xfId="0" applyNumberFormat="1" applyFont="1" applyFill="1" applyBorder="1" applyAlignment="1">
      <alignment horizontal="left" vertical="center"/>
    </xf>
    <xf numFmtId="41" fontId="22" fillId="0" borderId="16" xfId="1" applyFont="1" applyFill="1" applyBorder="1" applyAlignment="1">
      <alignment horizontal="center" vertical="center"/>
    </xf>
    <xf numFmtId="178" fontId="22" fillId="0" borderId="24" xfId="0" applyNumberFormat="1" applyFont="1" applyFill="1" applyBorder="1" applyAlignment="1">
      <alignment horizontal="left" vertical="center"/>
    </xf>
    <xf numFmtId="178" fontId="22" fillId="0" borderId="16" xfId="0" applyNumberFormat="1" applyFont="1" applyFill="1" applyBorder="1" applyAlignment="1">
      <alignment horizontal="left" vertical="center"/>
    </xf>
    <xf numFmtId="41" fontId="22" fillId="4" borderId="0" xfId="1" applyFont="1" applyFill="1" applyBorder="1" applyAlignment="1">
      <alignment horizontal="center" vertical="center"/>
    </xf>
    <xf numFmtId="9" fontId="22" fillId="0" borderId="30" xfId="0" applyNumberFormat="1" applyFont="1" applyFill="1" applyBorder="1" applyAlignment="1">
      <alignment horizontal="left" vertical="center"/>
    </xf>
    <xf numFmtId="9" fontId="22" fillId="0" borderId="0" xfId="0" applyNumberFormat="1" applyFont="1" applyFill="1" applyBorder="1" applyAlignment="1">
      <alignment horizontal="left" vertical="center"/>
    </xf>
    <xf numFmtId="9" fontId="22" fillId="0" borderId="24" xfId="0" applyNumberFormat="1" applyFont="1" applyFill="1" applyBorder="1" applyAlignment="1">
      <alignment horizontal="left" vertical="center"/>
    </xf>
    <xf numFmtId="9" fontId="22" fillId="0" borderId="16" xfId="0" applyNumberFormat="1" applyFont="1" applyFill="1" applyBorder="1" applyAlignment="1">
      <alignment horizontal="left" vertical="center"/>
    </xf>
    <xf numFmtId="9" fontId="22" fillId="4" borderId="30" xfId="0" applyNumberFormat="1" applyFont="1" applyFill="1" applyBorder="1" applyAlignment="1">
      <alignment horizontal="left" vertical="center"/>
    </xf>
    <xf numFmtId="9" fontId="22" fillId="4" borderId="0" xfId="0" applyNumberFormat="1" applyFont="1" applyFill="1" applyBorder="1" applyAlignment="1">
      <alignment horizontal="left" vertical="center"/>
    </xf>
    <xf numFmtId="0" fontId="22" fillId="0" borderId="6" xfId="0" applyNumberFormat="1" applyFont="1" applyBorder="1" applyAlignment="1">
      <alignment horizontal="center" vertical="center" wrapText="1" shrinkToFit="1"/>
    </xf>
    <xf numFmtId="0" fontId="22" fillId="0" borderId="10" xfId="0" applyNumberFormat="1" applyFont="1" applyBorder="1" applyAlignment="1">
      <alignment horizontal="center" vertical="center" wrapText="1" shrinkToFit="1"/>
    </xf>
    <xf numFmtId="9" fontId="22" fillId="0" borderId="2" xfId="0" applyNumberFormat="1" applyFont="1" applyFill="1" applyBorder="1" applyAlignment="1">
      <alignment horizontal="center" vertical="center"/>
    </xf>
    <xf numFmtId="9" fontId="22" fillId="0" borderId="3" xfId="0" applyNumberFormat="1" applyFont="1" applyFill="1" applyBorder="1" applyAlignment="1">
      <alignment horizontal="center" vertical="center"/>
    </xf>
    <xf numFmtId="9" fontId="22" fillId="0" borderId="29" xfId="0" applyNumberFormat="1" applyFont="1" applyFill="1" applyBorder="1" applyAlignment="1">
      <alignment horizontal="center" vertical="center"/>
    </xf>
    <xf numFmtId="41" fontId="22" fillId="0" borderId="33" xfId="1" applyFont="1" applyFill="1" applyBorder="1" applyAlignment="1">
      <alignment horizontal="center" vertical="center"/>
    </xf>
    <xf numFmtId="9" fontId="22" fillId="0" borderId="23" xfId="0" applyNumberFormat="1" applyFont="1" applyFill="1" applyBorder="1" applyAlignment="1">
      <alignment horizontal="left" vertical="center" wrapText="1"/>
    </xf>
    <xf numFmtId="0" fontId="22" fillId="0" borderId="10" xfId="1" applyNumberFormat="1" applyFont="1" applyBorder="1" applyAlignment="1">
      <alignment horizontal="center" vertical="center" shrinkToFit="1"/>
    </xf>
    <xf numFmtId="9" fontId="22" fillId="0" borderId="21" xfId="0" applyNumberFormat="1" applyFont="1" applyFill="1" applyBorder="1" applyAlignment="1">
      <alignment horizontal="left" vertical="center"/>
    </xf>
    <xf numFmtId="9" fontId="22" fillId="0" borderId="33" xfId="0" applyNumberFormat="1" applyFont="1" applyFill="1" applyBorder="1" applyAlignment="1">
      <alignment horizontal="left" vertical="center"/>
    </xf>
    <xf numFmtId="178" fontId="22" fillId="0" borderId="23" xfId="0" applyNumberFormat="1" applyFont="1" applyFill="1" applyBorder="1" applyAlignment="1">
      <alignment horizontal="center" vertical="center"/>
    </xf>
    <xf numFmtId="178" fontId="22" fillId="0" borderId="26" xfId="0" applyNumberFormat="1" applyFont="1" applyFill="1" applyBorder="1" applyAlignment="1">
      <alignment horizontal="center" vertical="center"/>
    </xf>
    <xf numFmtId="178" fontId="22" fillId="0" borderId="35" xfId="0" applyNumberFormat="1" applyFont="1" applyFill="1" applyBorder="1" applyAlignment="1">
      <alignment horizontal="center" vertical="center"/>
    </xf>
    <xf numFmtId="178" fontId="22" fillId="0" borderId="21" xfId="0" applyNumberFormat="1" applyFont="1" applyFill="1" applyBorder="1" applyAlignment="1">
      <alignment horizontal="left" vertical="center"/>
    </xf>
    <xf numFmtId="178" fontId="22" fillId="0" borderId="33" xfId="0" applyNumberFormat="1" applyFont="1" applyFill="1" applyBorder="1" applyAlignment="1">
      <alignment horizontal="left" vertical="center"/>
    </xf>
    <xf numFmtId="177" fontId="22" fillId="0" borderId="14" xfId="0" applyNumberFormat="1" applyFont="1" applyBorder="1" applyAlignment="1">
      <alignment horizontal="center" vertical="center" wrapText="1" shrinkToFit="1"/>
    </xf>
    <xf numFmtId="177" fontId="22" fillId="0" borderId="15" xfId="0" applyNumberFormat="1" applyFont="1" applyBorder="1" applyAlignment="1">
      <alignment horizontal="center" vertical="center" wrapText="1" shrinkToFit="1"/>
    </xf>
    <xf numFmtId="0" fontId="22" fillId="0" borderId="20" xfId="1" applyNumberFormat="1" applyFont="1" applyBorder="1" applyAlignment="1">
      <alignment horizontal="center" vertical="center" shrinkToFit="1"/>
    </xf>
    <xf numFmtId="9" fontId="22" fillId="0" borderId="2" xfId="0" applyNumberFormat="1" applyFont="1" applyFill="1" applyBorder="1" applyAlignment="1">
      <alignment horizontal="left" vertical="center"/>
    </xf>
    <xf numFmtId="9" fontId="22" fillId="0" borderId="3" xfId="0" applyNumberFormat="1" applyFont="1" applyFill="1" applyBorder="1" applyAlignment="1">
      <alignment horizontal="left" vertical="center"/>
    </xf>
    <xf numFmtId="0" fontId="22" fillId="0" borderId="20" xfId="1" applyNumberFormat="1" applyFont="1" applyBorder="1" applyAlignment="1">
      <alignment horizontal="center" vertical="center" wrapText="1" shrinkToFit="1"/>
    </xf>
    <xf numFmtId="0" fontId="22" fillId="0" borderId="6" xfId="1" applyNumberFormat="1" applyFont="1" applyFill="1" applyBorder="1" applyAlignment="1">
      <alignment horizontal="center" vertical="center" wrapText="1" shrinkToFit="1"/>
    </xf>
    <xf numFmtId="0" fontId="22" fillId="0" borderId="10" xfId="1" applyNumberFormat="1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center"/>
    </xf>
    <xf numFmtId="0" fontId="24" fillId="3" borderId="8" xfId="0" applyNumberFormat="1" applyFont="1" applyFill="1" applyBorder="1" applyAlignment="1">
      <alignment horizontal="center" vertical="center" shrinkToFit="1"/>
    </xf>
    <xf numFmtId="0" fontId="24" fillId="3" borderId="28" xfId="0" applyNumberFormat="1" applyFont="1" applyFill="1" applyBorder="1" applyAlignment="1">
      <alignment horizontal="center" vertical="center" shrinkToFit="1"/>
    </xf>
    <xf numFmtId="0" fontId="24" fillId="3" borderId="9" xfId="0" applyNumberFormat="1" applyFont="1" applyFill="1" applyBorder="1" applyAlignment="1">
      <alignment horizontal="center" vertical="center" shrinkToFit="1"/>
    </xf>
    <xf numFmtId="0" fontId="24" fillId="3" borderId="1" xfId="0" applyNumberFormat="1" applyFont="1" applyFill="1" applyBorder="1" applyAlignment="1">
      <alignment horizontal="center" vertical="center" shrinkToFit="1"/>
    </xf>
    <xf numFmtId="41" fontId="16" fillId="3" borderId="32" xfId="1" applyFont="1" applyFill="1" applyBorder="1" applyAlignment="1">
      <alignment horizontal="center" vertical="center"/>
    </xf>
    <xf numFmtId="41" fontId="16" fillId="3" borderId="5" xfId="1" applyFont="1" applyFill="1" applyBorder="1" applyAlignment="1">
      <alignment horizontal="center" vertical="center"/>
    </xf>
    <xf numFmtId="0" fontId="24" fillId="3" borderId="9" xfId="0" applyNumberFormat="1" applyFont="1" applyFill="1" applyBorder="1" applyAlignment="1">
      <alignment horizontal="center" vertical="center"/>
    </xf>
    <xf numFmtId="0" fontId="24" fillId="3" borderId="22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24" fillId="3" borderId="13" xfId="0" applyNumberFormat="1" applyFont="1" applyFill="1" applyBorder="1" applyAlignment="1">
      <alignment horizontal="center" vertical="center"/>
    </xf>
    <xf numFmtId="0" fontId="22" fillId="0" borderId="5" xfId="1" applyNumberFormat="1" applyFont="1" applyFill="1" applyBorder="1" applyAlignment="1">
      <alignment horizontal="center" vertical="center" wrapText="1" shrinkToFit="1"/>
    </xf>
    <xf numFmtId="0" fontId="22" fillId="0" borderId="10" xfId="1" applyNumberFormat="1" applyFont="1" applyFill="1" applyBorder="1" applyAlignment="1">
      <alignment horizontal="center" vertical="center" shrinkToFit="1"/>
    </xf>
    <xf numFmtId="0" fontId="24" fillId="0" borderId="86" xfId="0" applyNumberFormat="1" applyFont="1" applyBorder="1" applyAlignment="1">
      <alignment horizontal="center" vertical="center" shrinkToFit="1"/>
    </xf>
    <xf numFmtId="0" fontId="24" fillId="0" borderId="7" xfId="0" applyNumberFormat="1" applyFont="1" applyBorder="1" applyAlignment="1">
      <alignment horizontal="center" vertical="center" shrinkToFit="1"/>
    </xf>
    <xf numFmtId="0" fontId="22" fillId="0" borderId="36" xfId="0" applyNumberFormat="1" applyFont="1" applyBorder="1" applyAlignment="1">
      <alignment horizontal="center" vertical="center" shrinkToFit="1"/>
    </xf>
    <xf numFmtId="0" fontId="22" fillId="0" borderId="15" xfId="0" applyNumberFormat="1" applyFont="1" applyBorder="1" applyAlignment="1">
      <alignment horizontal="center" vertical="center" shrinkToFit="1"/>
    </xf>
    <xf numFmtId="41" fontId="22" fillId="3" borderId="1" xfId="1" applyFont="1" applyFill="1" applyBorder="1" applyAlignment="1">
      <alignment horizontal="center" vertical="center" wrapText="1"/>
    </xf>
    <xf numFmtId="41" fontId="22" fillId="3" borderId="1" xfId="1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right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180" fontId="22" fillId="3" borderId="43" xfId="1" applyNumberFormat="1" applyFont="1" applyFill="1" applyBorder="1" applyAlignment="1">
      <alignment horizontal="center" vertical="center"/>
    </xf>
    <xf numFmtId="180" fontId="22" fillId="3" borderId="12" xfId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81" fontId="29" fillId="7" borderId="2" xfId="0" applyNumberFormat="1" applyFont="1" applyFill="1" applyBorder="1" applyAlignment="1">
      <alignment horizontal="left" vertical="center" wrapText="1"/>
    </xf>
    <xf numFmtId="181" fontId="29" fillId="7" borderId="3" xfId="0" applyNumberFormat="1" applyFont="1" applyFill="1" applyBorder="1" applyAlignment="1">
      <alignment horizontal="left" vertical="center" wrapText="1"/>
    </xf>
    <xf numFmtId="181" fontId="29" fillId="7" borderId="68" xfId="0" applyNumberFormat="1" applyFont="1" applyFill="1" applyBorder="1" applyAlignment="1">
      <alignment horizontal="left" vertical="center" wrapText="1"/>
    </xf>
    <xf numFmtId="0" fontId="36" fillId="5" borderId="2" xfId="0" applyFont="1" applyFill="1" applyBorder="1" applyAlignment="1">
      <alignment horizontal="left" vertical="center" wrapText="1"/>
    </xf>
    <xf numFmtId="0" fontId="36" fillId="5" borderId="3" xfId="0" applyFont="1" applyFill="1" applyBorder="1" applyAlignment="1">
      <alignment horizontal="left" vertical="center"/>
    </xf>
    <xf numFmtId="181" fontId="33" fillId="5" borderId="40" xfId="0" applyNumberFormat="1" applyFont="1" applyFill="1" applyBorder="1" applyAlignment="1">
      <alignment horizontal="left" vertical="center"/>
    </xf>
    <xf numFmtId="181" fontId="33" fillId="5" borderId="25" xfId="0" applyNumberFormat="1" applyFont="1" applyFill="1" applyBorder="1" applyAlignment="1">
      <alignment horizontal="left" vertical="center"/>
    </xf>
    <xf numFmtId="181" fontId="29" fillId="0" borderId="72" xfId="0" applyNumberFormat="1" applyFont="1" applyBorder="1" applyAlignment="1">
      <alignment horizontal="center" vertical="center" wrapText="1"/>
    </xf>
    <xf numFmtId="181" fontId="33" fillId="7" borderId="2" xfId="0" applyNumberFormat="1" applyFont="1" applyFill="1" applyBorder="1" applyAlignment="1">
      <alignment horizontal="left" vertical="center" wrapText="1"/>
    </xf>
    <xf numFmtId="181" fontId="33" fillId="7" borderId="3" xfId="0" applyNumberFormat="1" applyFont="1" applyFill="1" applyBorder="1" applyAlignment="1">
      <alignment horizontal="left" vertical="center" wrapText="1"/>
    </xf>
    <xf numFmtId="181" fontId="33" fillId="7" borderId="68" xfId="0" applyNumberFormat="1" applyFont="1" applyFill="1" applyBorder="1" applyAlignment="1">
      <alignment horizontal="left" vertical="center" wrapText="1"/>
    </xf>
    <xf numFmtId="181" fontId="29" fillId="4" borderId="72" xfId="0" applyNumberFormat="1" applyFont="1" applyFill="1" applyBorder="1" applyAlignment="1">
      <alignment horizontal="center" vertical="center" wrapText="1"/>
    </xf>
    <xf numFmtId="181" fontId="29" fillId="0" borderId="6" xfId="0" applyNumberFormat="1" applyFont="1" applyBorder="1" applyAlignment="1">
      <alignment horizontal="center" vertical="center" wrapText="1"/>
    </xf>
    <xf numFmtId="181" fontId="29" fillId="0" borderId="10" xfId="0" applyNumberFormat="1" applyFont="1" applyBorder="1" applyAlignment="1">
      <alignment horizontal="center" vertical="center" wrapText="1"/>
    </xf>
    <xf numFmtId="181" fontId="29" fillId="0" borderId="30" xfId="0" applyNumberFormat="1" applyFont="1" applyBorder="1" applyAlignment="1">
      <alignment horizontal="center" vertical="center" wrapText="1"/>
    </xf>
    <xf numFmtId="181" fontId="29" fillId="0" borderId="21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181" fontId="29" fillId="0" borderId="70" xfId="0" applyNumberFormat="1" applyFont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left" vertical="center"/>
    </xf>
    <xf numFmtId="0" fontId="35" fillId="5" borderId="3" xfId="0" applyFont="1" applyFill="1" applyBorder="1" applyAlignment="1">
      <alignment horizontal="left" vertical="center"/>
    </xf>
    <xf numFmtId="176" fontId="33" fillId="5" borderId="23" xfId="0" applyNumberFormat="1" applyFont="1" applyFill="1" applyBorder="1" applyAlignment="1">
      <alignment horizontal="center" vertical="center"/>
    </xf>
    <xf numFmtId="176" fontId="33" fillId="5" borderId="26" xfId="0" applyNumberFormat="1" applyFont="1" applyFill="1" applyBorder="1" applyAlignment="1">
      <alignment horizontal="center" vertical="center"/>
    </xf>
    <xf numFmtId="176" fontId="18" fillId="0" borderId="6" xfId="0" applyNumberFormat="1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176" fontId="18" fillId="0" borderId="5" xfId="0" applyNumberFormat="1" applyFont="1" applyBorder="1" applyAlignment="1">
      <alignment horizontal="center" vertical="center" wrapText="1"/>
    </xf>
    <xf numFmtId="181" fontId="29" fillId="0" borderId="21" xfId="0" applyNumberFormat="1" applyFont="1" applyBorder="1" applyAlignment="1">
      <alignment horizontal="center" vertical="center"/>
    </xf>
    <xf numFmtId="181" fontId="29" fillId="0" borderId="30" xfId="0" applyNumberFormat="1" applyFont="1" applyBorder="1" applyAlignment="1">
      <alignment horizontal="center" vertical="center"/>
    </xf>
    <xf numFmtId="181" fontId="29" fillId="0" borderId="23" xfId="0" applyNumberFormat="1" applyFont="1" applyBorder="1" applyAlignment="1">
      <alignment horizontal="center" vertical="center"/>
    </xf>
    <xf numFmtId="0" fontId="0" fillId="0" borderId="72" xfId="0" applyBorder="1"/>
    <xf numFmtId="181" fontId="29" fillId="5" borderId="2" xfId="0" applyNumberFormat="1" applyFont="1" applyFill="1" applyBorder="1" applyAlignment="1">
      <alignment horizontal="left" vertical="center"/>
    </xf>
    <xf numFmtId="181" fontId="29" fillId="5" borderId="3" xfId="0" applyNumberFormat="1" applyFont="1" applyFill="1" applyBorder="1" applyAlignment="1">
      <alignment horizontal="left" vertical="center"/>
    </xf>
    <xf numFmtId="176" fontId="28" fillId="0" borderId="0" xfId="0" applyNumberFormat="1" applyFont="1" applyBorder="1" applyAlignment="1">
      <alignment horizontal="center" vertical="center"/>
    </xf>
    <xf numFmtId="176" fontId="30" fillId="0" borderId="0" xfId="0" applyNumberFormat="1" applyFont="1" applyBorder="1" applyAlignment="1">
      <alignment horizontal="left" vertical="center"/>
    </xf>
    <xf numFmtId="176" fontId="29" fillId="0" borderId="0" xfId="0" applyNumberFormat="1" applyFont="1" applyAlignment="1">
      <alignment horizontal="right" vertical="center"/>
    </xf>
    <xf numFmtId="176" fontId="29" fillId="5" borderId="46" xfId="0" applyNumberFormat="1" applyFont="1" applyFill="1" applyBorder="1" applyAlignment="1">
      <alignment horizontal="center" vertical="center"/>
    </xf>
    <xf numFmtId="176" fontId="29" fillId="5" borderId="33" xfId="0" applyNumberFormat="1" applyFont="1" applyFill="1" applyBorder="1" applyAlignment="1">
      <alignment horizontal="center" vertical="center"/>
    </xf>
    <xf numFmtId="176" fontId="29" fillId="5" borderId="47" xfId="0" applyNumberFormat="1" applyFont="1" applyFill="1" applyBorder="1" applyAlignment="1">
      <alignment horizontal="center" vertical="center"/>
    </xf>
    <xf numFmtId="176" fontId="29" fillId="5" borderId="51" xfId="0" applyNumberFormat="1" applyFont="1" applyFill="1" applyBorder="1" applyAlignment="1">
      <alignment horizontal="center" vertical="center"/>
    </xf>
    <xf numFmtId="176" fontId="29" fillId="5" borderId="52" xfId="0" applyNumberFormat="1" applyFont="1" applyFill="1" applyBorder="1" applyAlignment="1">
      <alignment horizontal="center" vertical="center"/>
    </xf>
    <xf numFmtId="176" fontId="29" fillId="5" borderId="53" xfId="0" applyNumberFormat="1" applyFont="1" applyFill="1" applyBorder="1" applyAlignment="1">
      <alignment horizontal="center" vertical="center"/>
    </xf>
    <xf numFmtId="176" fontId="29" fillId="5" borderId="48" xfId="0" applyNumberFormat="1" applyFont="1" applyFill="1" applyBorder="1" applyAlignment="1">
      <alignment horizontal="center" vertical="center"/>
    </xf>
    <xf numFmtId="176" fontId="29" fillId="5" borderId="54" xfId="0" applyNumberFormat="1" applyFont="1" applyFill="1" applyBorder="1" applyAlignment="1">
      <alignment horizontal="center" vertical="center"/>
    </xf>
    <xf numFmtId="176" fontId="29" fillId="5" borderId="48" xfId="0" applyNumberFormat="1" applyFont="1" applyFill="1" applyBorder="1" applyAlignment="1">
      <alignment horizontal="center" vertical="center" wrapText="1"/>
    </xf>
    <xf numFmtId="176" fontId="29" fillId="5" borderId="49" xfId="0" applyNumberFormat="1" applyFont="1" applyFill="1" applyBorder="1" applyAlignment="1">
      <alignment horizontal="center" vertical="center" wrapText="1"/>
    </xf>
    <xf numFmtId="176" fontId="29" fillId="5" borderId="55" xfId="0" applyNumberFormat="1" applyFont="1" applyFill="1" applyBorder="1" applyAlignment="1">
      <alignment horizontal="center" vertical="center" wrapText="1"/>
    </xf>
    <xf numFmtId="176" fontId="29" fillId="5" borderId="50" xfId="0" applyNumberFormat="1" applyFont="1" applyFill="1" applyBorder="1" applyAlignment="1">
      <alignment horizontal="center" vertical="center" wrapText="1"/>
    </xf>
    <xf numFmtId="176" fontId="29" fillId="5" borderId="58" xfId="0" applyNumberFormat="1" applyFont="1" applyFill="1" applyBorder="1" applyAlignment="1">
      <alignment horizontal="center" vertical="center"/>
    </xf>
    <xf numFmtId="0" fontId="24" fillId="3" borderId="32" xfId="0" applyNumberFormat="1" applyFont="1" applyFill="1" applyBorder="1" applyAlignment="1">
      <alignment horizontal="center" vertical="center"/>
    </xf>
    <xf numFmtId="0" fontId="24" fillId="3" borderId="5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4" fillId="3" borderId="87" xfId="0" applyNumberFormat="1" applyFont="1" applyFill="1" applyBorder="1" applyAlignment="1">
      <alignment horizontal="center" vertical="center"/>
    </xf>
    <xf numFmtId="0" fontId="24" fillId="3" borderId="89" xfId="0" applyNumberFormat="1" applyFont="1" applyFill="1" applyBorder="1" applyAlignment="1">
      <alignment horizontal="center" vertical="center"/>
    </xf>
    <xf numFmtId="0" fontId="24" fillId="3" borderId="88" xfId="0" applyNumberFormat="1" applyFont="1" applyFill="1" applyBorder="1" applyAlignment="1">
      <alignment horizontal="center" vertical="center" wrapText="1"/>
    </xf>
    <xf numFmtId="0" fontId="24" fillId="3" borderId="90" xfId="0" applyNumberFormat="1" applyFont="1" applyFill="1" applyBorder="1" applyAlignment="1">
      <alignment horizontal="center" vertical="center"/>
    </xf>
    <xf numFmtId="0" fontId="24" fillId="3" borderId="88" xfId="0" applyNumberFormat="1" applyFont="1" applyFill="1" applyBorder="1" applyAlignment="1">
      <alignment horizontal="center" vertical="center"/>
    </xf>
    <xf numFmtId="41" fontId="24" fillId="3" borderId="88" xfId="1" applyFont="1" applyFill="1" applyBorder="1" applyAlignment="1">
      <alignment horizontal="center" vertical="center"/>
    </xf>
    <xf numFmtId="41" fontId="24" fillId="3" borderId="90" xfId="1" applyFont="1" applyFill="1" applyBorder="1" applyAlignment="1">
      <alignment horizontal="center" vertical="center"/>
    </xf>
    <xf numFmtId="41" fontId="24" fillId="3" borderId="9" xfId="1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38099</xdr:colOff>
      <xdr:row>19</xdr:row>
      <xdr:rowOff>571500</xdr:rowOff>
    </xdr:from>
    <xdr:to>
      <xdr:col>9</xdr:col>
      <xdr:colOff>161699</xdr:colOff>
      <xdr:row>23</xdr:row>
      <xdr:rowOff>152400</xdr:rowOff>
    </xdr:to>
    <xdr:pic>
      <xdr:nvPicPr>
        <xdr:cNvPr id="3" name="그림 2" descr="인주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1EBED"/>
            </a:clrFrom>
            <a:clrTo>
              <a:srgbClr val="F1EBED">
                <a:alpha val="0"/>
              </a:srgbClr>
            </a:clrTo>
          </a:clrChange>
          <a:duotone>
            <a:prstClr val="black"/>
            <a:schemeClr val="accent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7286624" y="4505325"/>
          <a:ext cx="885600" cy="117157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2</xdr:col>
      <xdr:colOff>514335</xdr:colOff>
      <xdr:row>20</xdr:row>
      <xdr:rowOff>19050</xdr:rowOff>
    </xdr:from>
    <xdr:to>
      <xdr:col>3</xdr:col>
      <xdr:colOff>48094</xdr:colOff>
      <xdr:row>22</xdr:row>
      <xdr:rowOff>161925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10" y="4810125"/>
          <a:ext cx="600559" cy="485775"/>
        </a:xfrm>
        <a:prstGeom prst="rect">
          <a:avLst/>
        </a:prstGeom>
      </xdr:spPr>
    </xdr:pic>
    <xdr:clientData/>
  </xdr:twoCellAnchor>
  <xdr:twoCellAnchor editAs="oneCell">
    <xdr:from>
      <xdr:col>2</xdr:col>
      <xdr:colOff>514335</xdr:colOff>
      <xdr:row>20</xdr:row>
      <xdr:rowOff>19050</xdr:rowOff>
    </xdr:from>
    <xdr:to>
      <xdr:col>3</xdr:col>
      <xdr:colOff>48094</xdr:colOff>
      <xdr:row>22</xdr:row>
      <xdr:rowOff>161925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10" y="4810125"/>
          <a:ext cx="600559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35"/>
  <sheetViews>
    <sheetView workbookViewId="0">
      <selection activeCell="D9" sqref="D9"/>
    </sheetView>
  </sheetViews>
  <sheetFormatPr defaultRowHeight="13.5"/>
  <cols>
    <col min="1" max="1" width="8" customWidth="1"/>
    <col min="4" max="4" width="12.88671875" customWidth="1"/>
    <col min="5" max="5" width="12.5546875" customWidth="1"/>
    <col min="6" max="6" width="11.77734375" customWidth="1"/>
    <col min="7" max="7" width="9.5546875" bestFit="1" customWidth="1"/>
    <col min="8" max="8" width="10.109375" customWidth="1"/>
  </cols>
  <sheetData>
    <row r="2" spans="1:8" ht="19.5">
      <c r="A2" s="5"/>
      <c r="B2" s="5"/>
      <c r="C2" s="5"/>
    </row>
    <row r="3" spans="1:8" ht="27">
      <c r="A3" s="11"/>
      <c r="B3" s="14"/>
      <c r="C3" s="14"/>
      <c r="D3" s="14" t="s">
        <v>42</v>
      </c>
      <c r="E3" s="14"/>
      <c r="F3" s="14"/>
      <c r="G3" s="15"/>
    </row>
    <row r="4" spans="1:8" ht="22.5">
      <c r="C4" s="13"/>
      <c r="D4" s="13"/>
      <c r="E4" s="13"/>
      <c r="F4" s="13"/>
    </row>
    <row r="5" spans="1:8" ht="18" customHeight="1">
      <c r="A5" s="5" t="s">
        <v>1</v>
      </c>
      <c r="H5" s="2" t="s">
        <v>6</v>
      </c>
    </row>
    <row r="6" spans="1:8" ht="24.75" customHeight="1">
      <c r="A6" s="575" t="s">
        <v>2</v>
      </c>
      <c r="B6" s="576"/>
      <c r="C6" s="577"/>
      <c r="D6" s="1" t="s">
        <v>39</v>
      </c>
      <c r="E6" s="1" t="s">
        <v>40</v>
      </c>
      <c r="F6" s="575" t="s">
        <v>3</v>
      </c>
      <c r="G6" s="577"/>
      <c r="H6" s="1" t="s">
        <v>4</v>
      </c>
    </row>
    <row r="7" spans="1:8" ht="23.25" customHeight="1">
      <c r="A7" s="16" t="s">
        <v>16</v>
      </c>
      <c r="B7" s="16" t="s">
        <v>17</v>
      </c>
      <c r="C7" s="16" t="s">
        <v>18</v>
      </c>
      <c r="D7" s="16" t="s">
        <v>19</v>
      </c>
      <c r="E7" s="16" t="s">
        <v>19</v>
      </c>
      <c r="F7" s="16" t="s">
        <v>20</v>
      </c>
      <c r="G7" s="16" t="s">
        <v>21</v>
      </c>
      <c r="H7" s="16"/>
    </row>
    <row r="8" spans="1:8" ht="23.25" customHeight="1">
      <c r="A8" s="7" t="s">
        <v>0</v>
      </c>
      <c r="B8" s="6"/>
      <c r="C8" s="6"/>
      <c r="D8" s="12">
        <v>1027160</v>
      </c>
      <c r="E8" s="12">
        <v>3909384</v>
      </c>
      <c r="F8" s="12">
        <v>2886685</v>
      </c>
      <c r="G8" s="12">
        <v>4461</v>
      </c>
      <c r="H8" s="3"/>
    </row>
    <row r="9" spans="1:8" ht="23.25" customHeight="1">
      <c r="A9" s="6"/>
      <c r="B9" s="16" t="s">
        <v>7</v>
      </c>
      <c r="C9" s="16" t="s">
        <v>8</v>
      </c>
      <c r="D9" s="17">
        <v>368414</v>
      </c>
      <c r="E9" s="17">
        <v>419978</v>
      </c>
      <c r="F9" s="17">
        <v>51564</v>
      </c>
      <c r="G9" s="17"/>
      <c r="H9" s="3"/>
    </row>
    <row r="10" spans="1:8" ht="23.25" customHeight="1">
      <c r="A10" s="6"/>
      <c r="B10" s="16" t="s">
        <v>9</v>
      </c>
      <c r="C10" s="16" t="s">
        <v>8</v>
      </c>
      <c r="D10" s="17">
        <v>137007</v>
      </c>
      <c r="E10" s="17">
        <v>204708</v>
      </c>
      <c r="F10" s="17">
        <v>67701</v>
      </c>
      <c r="G10" s="17"/>
      <c r="H10" s="3"/>
    </row>
    <row r="11" spans="1:8" ht="23.25" customHeight="1">
      <c r="A11" s="6"/>
      <c r="B11" s="16" t="s">
        <v>10</v>
      </c>
      <c r="C11" s="16" t="s">
        <v>8</v>
      </c>
      <c r="D11" s="17">
        <v>81112</v>
      </c>
      <c r="E11" s="17">
        <v>100490</v>
      </c>
      <c r="F11" s="17">
        <v>19378</v>
      </c>
      <c r="G11" s="17"/>
      <c r="H11" s="3"/>
    </row>
    <row r="12" spans="1:8" ht="23.25" customHeight="1">
      <c r="A12" s="6"/>
      <c r="B12" s="16" t="s">
        <v>11</v>
      </c>
      <c r="C12" s="16" t="s">
        <v>8</v>
      </c>
      <c r="D12" s="17">
        <v>77313</v>
      </c>
      <c r="E12" s="17">
        <v>79280</v>
      </c>
      <c r="F12" s="17">
        <v>1967</v>
      </c>
      <c r="G12" s="17"/>
      <c r="H12" s="3"/>
    </row>
    <row r="13" spans="1:8" ht="23.25" customHeight="1">
      <c r="A13" s="6"/>
      <c r="B13" s="16" t="s">
        <v>12</v>
      </c>
      <c r="C13" s="16" t="s">
        <v>8</v>
      </c>
      <c r="D13" s="17">
        <v>120953</v>
      </c>
      <c r="E13" s="17">
        <v>126028</v>
      </c>
      <c r="F13" s="17">
        <v>5075</v>
      </c>
      <c r="G13" s="17"/>
      <c r="H13" s="3"/>
    </row>
    <row r="14" spans="1:8" ht="23.25" customHeight="1">
      <c r="A14" s="6"/>
      <c r="B14" s="16" t="s">
        <v>13</v>
      </c>
      <c r="C14" s="16" t="s">
        <v>8</v>
      </c>
      <c r="D14" s="17">
        <v>204361</v>
      </c>
      <c r="E14" s="17">
        <v>199900</v>
      </c>
      <c r="F14" s="17">
        <v>0</v>
      </c>
      <c r="G14" s="17">
        <v>4461</v>
      </c>
      <c r="H14" s="3"/>
    </row>
    <row r="15" spans="1:8" ht="23.25" customHeight="1">
      <c r="A15" s="6"/>
      <c r="B15" s="16" t="s">
        <v>14</v>
      </c>
      <c r="C15" s="16" t="s">
        <v>8</v>
      </c>
      <c r="D15" s="17">
        <v>28000</v>
      </c>
      <c r="E15" s="17">
        <v>2600000</v>
      </c>
      <c r="F15" s="17">
        <v>2572000</v>
      </c>
      <c r="G15" s="17"/>
      <c r="H15" s="3"/>
    </row>
    <row r="16" spans="1:8" ht="23.25" customHeight="1">
      <c r="A16" s="6"/>
      <c r="B16" s="16" t="s">
        <v>15</v>
      </c>
      <c r="C16" s="16" t="s">
        <v>8</v>
      </c>
      <c r="D16" s="17">
        <v>10000</v>
      </c>
      <c r="E16" s="17">
        <v>179000</v>
      </c>
      <c r="F16" s="17">
        <v>169000</v>
      </c>
      <c r="G16" s="17"/>
      <c r="H16" s="3"/>
    </row>
    <row r="17" spans="1:8" ht="23.25" customHeight="1">
      <c r="A17" s="20"/>
      <c r="B17" s="21"/>
      <c r="C17" s="21"/>
      <c r="D17" s="22"/>
      <c r="E17" s="22"/>
      <c r="F17" s="22"/>
      <c r="G17" s="22"/>
      <c r="H17" s="23"/>
    </row>
    <row r="18" spans="1:8" ht="23.25" customHeight="1">
      <c r="A18" s="5" t="s">
        <v>5</v>
      </c>
    </row>
    <row r="19" spans="1:8" ht="23.25" customHeight="1">
      <c r="A19" s="8" t="s">
        <v>2</v>
      </c>
      <c r="B19" s="9"/>
      <c r="C19" s="10"/>
      <c r="D19" s="1" t="s">
        <v>39</v>
      </c>
      <c r="E19" s="1" t="s">
        <v>41</v>
      </c>
      <c r="F19" s="575" t="s">
        <v>3</v>
      </c>
      <c r="G19" s="577"/>
      <c r="H19" s="1" t="s">
        <v>4</v>
      </c>
    </row>
    <row r="20" spans="1:8" ht="23.25" customHeight="1">
      <c r="A20" s="16" t="s">
        <v>22</v>
      </c>
      <c r="B20" s="16" t="s">
        <v>23</v>
      </c>
      <c r="C20" s="16" t="s">
        <v>24</v>
      </c>
      <c r="D20" s="16" t="s">
        <v>25</v>
      </c>
      <c r="E20" s="16" t="s">
        <v>25</v>
      </c>
      <c r="F20" s="16" t="s">
        <v>26</v>
      </c>
      <c r="G20" s="16" t="s">
        <v>27</v>
      </c>
      <c r="H20" s="4"/>
    </row>
    <row r="21" spans="1:8" ht="23.25" customHeight="1">
      <c r="A21" s="7" t="s">
        <v>0</v>
      </c>
      <c r="B21" s="6"/>
      <c r="C21" s="6"/>
      <c r="D21" s="12">
        <v>1027160</v>
      </c>
      <c r="E21" s="12">
        <v>3909384</v>
      </c>
      <c r="F21" s="12">
        <v>2886685</v>
      </c>
      <c r="G21" s="12">
        <v>4461</v>
      </c>
      <c r="H21" s="3"/>
    </row>
    <row r="22" spans="1:8" ht="23.25" customHeight="1">
      <c r="A22" s="6"/>
      <c r="B22" s="16" t="s">
        <v>28</v>
      </c>
      <c r="C22" s="16" t="s">
        <v>29</v>
      </c>
      <c r="D22" s="17">
        <v>368414</v>
      </c>
      <c r="E22" s="17">
        <v>419978</v>
      </c>
      <c r="F22" s="17">
        <v>51564</v>
      </c>
      <c r="G22" s="17"/>
      <c r="H22" s="3"/>
    </row>
    <row r="23" spans="1:8" ht="23.25" customHeight="1">
      <c r="A23" s="6"/>
      <c r="B23" s="16" t="s">
        <v>30</v>
      </c>
      <c r="C23" s="16" t="s">
        <v>29</v>
      </c>
      <c r="D23" s="17">
        <v>137007</v>
      </c>
      <c r="E23" s="17">
        <v>204708</v>
      </c>
      <c r="F23" s="17">
        <v>67701</v>
      </c>
      <c r="G23" s="17"/>
      <c r="H23" s="3"/>
    </row>
    <row r="24" spans="1:8" ht="23.25" customHeight="1">
      <c r="A24" s="6"/>
      <c r="B24" s="16" t="s">
        <v>31</v>
      </c>
      <c r="C24" s="16" t="s">
        <v>29</v>
      </c>
      <c r="D24" s="17">
        <v>81112</v>
      </c>
      <c r="E24" s="17">
        <v>100490</v>
      </c>
      <c r="F24" s="17">
        <v>19378</v>
      </c>
      <c r="G24" s="17"/>
      <c r="H24" s="3"/>
    </row>
    <row r="25" spans="1:8" ht="23.25" customHeight="1">
      <c r="A25" s="6"/>
      <c r="B25" s="16" t="s">
        <v>32</v>
      </c>
      <c r="C25" s="16" t="s">
        <v>29</v>
      </c>
      <c r="D25" s="17">
        <v>77313</v>
      </c>
      <c r="E25" s="17">
        <v>79280</v>
      </c>
      <c r="F25" s="17">
        <v>1967</v>
      </c>
      <c r="G25" s="17"/>
      <c r="H25" s="3"/>
    </row>
    <row r="26" spans="1:8" ht="23.25" customHeight="1">
      <c r="A26" s="6"/>
      <c r="B26" s="16" t="s">
        <v>33</v>
      </c>
      <c r="C26" s="16" t="s">
        <v>29</v>
      </c>
      <c r="D26" s="17">
        <v>120953</v>
      </c>
      <c r="E26" s="17">
        <v>126028</v>
      </c>
      <c r="F26" s="17">
        <v>5075</v>
      </c>
      <c r="G26" s="17"/>
      <c r="H26" s="3"/>
    </row>
    <row r="27" spans="1:8" ht="23.25" customHeight="1">
      <c r="A27" s="6"/>
      <c r="B27" s="16" t="s">
        <v>34</v>
      </c>
      <c r="C27" s="16" t="s">
        <v>29</v>
      </c>
      <c r="D27" s="17">
        <v>204361</v>
      </c>
      <c r="E27" s="17">
        <v>199900</v>
      </c>
      <c r="F27" s="17" t="s">
        <v>38</v>
      </c>
      <c r="G27" s="17">
        <v>4461</v>
      </c>
      <c r="H27" s="3"/>
    </row>
    <row r="28" spans="1:8" ht="23.25" customHeight="1">
      <c r="A28" s="6"/>
      <c r="B28" s="16" t="s">
        <v>35</v>
      </c>
      <c r="C28" s="16" t="s">
        <v>29</v>
      </c>
      <c r="D28" s="17">
        <v>28000</v>
      </c>
      <c r="E28" s="17">
        <v>2600000</v>
      </c>
      <c r="F28" s="17">
        <v>2572000</v>
      </c>
      <c r="G28" s="17"/>
      <c r="H28" s="3"/>
    </row>
    <row r="29" spans="1:8" ht="23.25" customHeight="1">
      <c r="A29" s="6"/>
      <c r="B29" s="16" t="s">
        <v>36</v>
      </c>
      <c r="C29" s="16" t="s">
        <v>29</v>
      </c>
      <c r="D29" s="17">
        <v>10000</v>
      </c>
      <c r="E29" s="17">
        <v>179000</v>
      </c>
      <c r="F29" s="17">
        <v>169000</v>
      </c>
      <c r="G29" s="17"/>
      <c r="H29" s="3"/>
    </row>
    <row r="30" spans="1:8" ht="23.25" customHeight="1">
      <c r="A30" s="20"/>
      <c r="B30" s="21"/>
      <c r="C30" s="21"/>
      <c r="D30" s="22"/>
      <c r="E30" s="22"/>
      <c r="F30" s="22"/>
      <c r="G30" s="22"/>
      <c r="H30" s="23"/>
    </row>
    <row r="31" spans="1:8" ht="23.25" customHeight="1">
      <c r="A31" s="20"/>
      <c r="B31" s="21"/>
      <c r="C31" s="21"/>
      <c r="D31" s="22"/>
      <c r="E31" s="22"/>
      <c r="F31" s="22"/>
      <c r="G31" s="22"/>
      <c r="H31" s="23"/>
    </row>
    <row r="32" spans="1:8" ht="23.25" customHeight="1">
      <c r="A32" s="20"/>
      <c r="B32" s="20"/>
      <c r="H32" s="23"/>
    </row>
    <row r="33" spans="2:6" ht="33.75">
      <c r="C33" s="18" t="s">
        <v>37</v>
      </c>
      <c r="D33" s="18"/>
      <c r="E33" s="18"/>
      <c r="F33" s="19"/>
    </row>
    <row r="35" spans="2:6" ht="33.75">
      <c r="B35" s="18"/>
      <c r="C35" s="18"/>
      <c r="D35" s="18"/>
      <c r="E35" s="18"/>
      <c r="F35" s="19"/>
    </row>
  </sheetData>
  <mergeCells count="3">
    <mergeCell ref="A6:C6"/>
    <mergeCell ref="F6:G6"/>
    <mergeCell ref="F19:G19"/>
  </mergeCells>
  <phoneticPr fontId="3" type="noConversion"/>
  <pageMargins left="0.41" right="0.24" top="0.36" bottom="0.45" header="0.5" footer="0.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5:L23"/>
  <sheetViews>
    <sheetView tabSelected="1" workbookViewId="0">
      <selection activeCell="A9" sqref="A9"/>
    </sheetView>
  </sheetViews>
  <sheetFormatPr defaultRowHeight="13.5"/>
  <cols>
    <col min="1" max="1" width="4" style="331" customWidth="1"/>
    <col min="2" max="2" width="8.33203125" style="331" customWidth="1"/>
    <col min="3" max="3" width="12.44140625" style="331" customWidth="1"/>
    <col min="4" max="4" width="9.6640625" style="331" customWidth="1"/>
    <col min="5" max="5" width="10.33203125" style="331" customWidth="1"/>
    <col min="6" max="6" width="8.21875" style="331" customWidth="1"/>
    <col min="7" max="7" width="7.6640625" style="331" customWidth="1"/>
    <col min="8" max="8" width="23.88671875" style="331" customWidth="1"/>
    <col min="9" max="256" width="8.88671875" style="331"/>
    <col min="257" max="257" width="4" style="331" customWidth="1"/>
    <col min="258" max="258" width="8.33203125" style="331" customWidth="1"/>
    <col min="259" max="259" width="12.44140625" style="331" customWidth="1"/>
    <col min="260" max="260" width="9.6640625" style="331" customWidth="1"/>
    <col min="261" max="261" width="10.33203125" style="331" customWidth="1"/>
    <col min="262" max="262" width="8.21875" style="331" customWidth="1"/>
    <col min="263" max="263" width="7.6640625" style="331" customWidth="1"/>
    <col min="264" max="264" width="23.88671875" style="331" customWidth="1"/>
    <col min="265" max="512" width="8.88671875" style="331"/>
    <col min="513" max="513" width="4" style="331" customWidth="1"/>
    <col min="514" max="514" width="8.33203125" style="331" customWidth="1"/>
    <col min="515" max="515" width="12.44140625" style="331" customWidth="1"/>
    <col min="516" max="516" width="9.6640625" style="331" customWidth="1"/>
    <col min="517" max="517" width="10.33203125" style="331" customWidth="1"/>
    <col min="518" max="518" width="8.21875" style="331" customWidth="1"/>
    <col min="519" max="519" width="7.6640625" style="331" customWidth="1"/>
    <col min="520" max="520" width="23.88671875" style="331" customWidth="1"/>
    <col min="521" max="768" width="8.88671875" style="331"/>
    <col min="769" max="769" width="4" style="331" customWidth="1"/>
    <col min="770" max="770" width="8.33203125" style="331" customWidth="1"/>
    <col min="771" max="771" width="12.44140625" style="331" customWidth="1"/>
    <col min="772" max="772" width="9.6640625" style="331" customWidth="1"/>
    <col min="773" max="773" width="10.33203125" style="331" customWidth="1"/>
    <col min="774" max="774" width="8.21875" style="331" customWidth="1"/>
    <col min="775" max="775" width="7.6640625" style="331" customWidth="1"/>
    <col min="776" max="776" width="23.88671875" style="331" customWidth="1"/>
    <col min="777" max="1024" width="8.88671875" style="331"/>
    <col min="1025" max="1025" width="4" style="331" customWidth="1"/>
    <col min="1026" max="1026" width="8.33203125" style="331" customWidth="1"/>
    <col min="1027" max="1027" width="12.44140625" style="331" customWidth="1"/>
    <col min="1028" max="1028" width="9.6640625" style="331" customWidth="1"/>
    <col min="1029" max="1029" width="10.33203125" style="331" customWidth="1"/>
    <col min="1030" max="1030" width="8.21875" style="331" customWidth="1"/>
    <col min="1031" max="1031" width="7.6640625" style="331" customWidth="1"/>
    <col min="1032" max="1032" width="23.88671875" style="331" customWidth="1"/>
    <col min="1033" max="1280" width="8.88671875" style="331"/>
    <col min="1281" max="1281" width="4" style="331" customWidth="1"/>
    <col min="1282" max="1282" width="8.33203125" style="331" customWidth="1"/>
    <col min="1283" max="1283" width="12.44140625" style="331" customWidth="1"/>
    <col min="1284" max="1284" width="9.6640625" style="331" customWidth="1"/>
    <col min="1285" max="1285" width="10.33203125" style="331" customWidth="1"/>
    <col min="1286" max="1286" width="8.21875" style="331" customWidth="1"/>
    <col min="1287" max="1287" width="7.6640625" style="331" customWidth="1"/>
    <col min="1288" max="1288" width="23.88671875" style="331" customWidth="1"/>
    <col min="1289" max="1536" width="8.88671875" style="331"/>
    <col min="1537" max="1537" width="4" style="331" customWidth="1"/>
    <col min="1538" max="1538" width="8.33203125" style="331" customWidth="1"/>
    <col min="1539" max="1539" width="12.44140625" style="331" customWidth="1"/>
    <col min="1540" max="1540" width="9.6640625" style="331" customWidth="1"/>
    <col min="1541" max="1541" width="10.33203125" style="331" customWidth="1"/>
    <col min="1542" max="1542" width="8.21875" style="331" customWidth="1"/>
    <col min="1543" max="1543" width="7.6640625" style="331" customWidth="1"/>
    <col min="1544" max="1544" width="23.88671875" style="331" customWidth="1"/>
    <col min="1545" max="1792" width="8.88671875" style="331"/>
    <col min="1793" max="1793" width="4" style="331" customWidth="1"/>
    <col min="1794" max="1794" width="8.33203125" style="331" customWidth="1"/>
    <col min="1795" max="1795" width="12.44140625" style="331" customWidth="1"/>
    <col min="1796" max="1796" width="9.6640625" style="331" customWidth="1"/>
    <col min="1797" max="1797" width="10.33203125" style="331" customWidth="1"/>
    <col min="1798" max="1798" width="8.21875" style="331" customWidth="1"/>
    <col min="1799" max="1799" width="7.6640625" style="331" customWidth="1"/>
    <col min="1800" max="1800" width="23.88671875" style="331" customWidth="1"/>
    <col min="1801" max="2048" width="8.88671875" style="331"/>
    <col min="2049" max="2049" width="4" style="331" customWidth="1"/>
    <col min="2050" max="2050" width="8.33203125" style="331" customWidth="1"/>
    <col min="2051" max="2051" width="12.44140625" style="331" customWidth="1"/>
    <col min="2052" max="2052" width="9.6640625" style="331" customWidth="1"/>
    <col min="2053" max="2053" width="10.33203125" style="331" customWidth="1"/>
    <col min="2054" max="2054" width="8.21875" style="331" customWidth="1"/>
    <col min="2055" max="2055" width="7.6640625" style="331" customWidth="1"/>
    <col min="2056" max="2056" width="23.88671875" style="331" customWidth="1"/>
    <col min="2057" max="2304" width="8.88671875" style="331"/>
    <col min="2305" max="2305" width="4" style="331" customWidth="1"/>
    <col min="2306" max="2306" width="8.33203125" style="331" customWidth="1"/>
    <col min="2307" max="2307" width="12.44140625" style="331" customWidth="1"/>
    <col min="2308" max="2308" width="9.6640625" style="331" customWidth="1"/>
    <col min="2309" max="2309" width="10.33203125" style="331" customWidth="1"/>
    <col min="2310" max="2310" width="8.21875" style="331" customWidth="1"/>
    <col min="2311" max="2311" width="7.6640625" style="331" customWidth="1"/>
    <col min="2312" max="2312" width="23.88671875" style="331" customWidth="1"/>
    <col min="2313" max="2560" width="8.88671875" style="331"/>
    <col min="2561" max="2561" width="4" style="331" customWidth="1"/>
    <col min="2562" max="2562" width="8.33203125" style="331" customWidth="1"/>
    <col min="2563" max="2563" width="12.44140625" style="331" customWidth="1"/>
    <col min="2564" max="2564" width="9.6640625" style="331" customWidth="1"/>
    <col min="2565" max="2565" width="10.33203125" style="331" customWidth="1"/>
    <col min="2566" max="2566" width="8.21875" style="331" customWidth="1"/>
    <col min="2567" max="2567" width="7.6640625" style="331" customWidth="1"/>
    <col min="2568" max="2568" width="23.88671875" style="331" customWidth="1"/>
    <col min="2569" max="2816" width="8.88671875" style="331"/>
    <col min="2817" max="2817" width="4" style="331" customWidth="1"/>
    <col min="2818" max="2818" width="8.33203125" style="331" customWidth="1"/>
    <col min="2819" max="2819" width="12.44140625" style="331" customWidth="1"/>
    <col min="2820" max="2820" width="9.6640625" style="331" customWidth="1"/>
    <col min="2821" max="2821" width="10.33203125" style="331" customWidth="1"/>
    <col min="2822" max="2822" width="8.21875" style="331" customWidth="1"/>
    <col min="2823" max="2823" width="7.6640625" style="331" customWidth="1"/>
    <col min="2824" max="2824" width="23.88671875" style="331" customWidth="1"/>
    <col min="2825" max="3072" width="8.88671875" style="331"/>
    <col min="3073" max="3073" width="4" style="331" customWidth="1"/>
    <col min="3074" max="3074" width="8.33203125" style="331" customWidth="1"/>
    <col min="3075" max="3075" width="12.44140625" style="331" customWidth="1"/>
    <col min="3076" max="3076" width="9.6640625" style="331" customWidth="1"/>
    <col min="3077" max="3077" width="10.33203125" style="331" customWidth="1"/>
    <col min="3078" max="3078" width="8.21875" style="331" customWidth="1"/>
    <col min="3079" max="3079" width="7.6640625" style="331" customWidth="1"/>
    <col min="3080" max="3080" width="23.88671875" style="331" customWidth="1"/>
    <col min="3081" max="3328" width="8.88671875" style="331"/>
    <col min="3329" max="3329" width="4" style="331" customWidth="1"/>
    <col min="3330" max="3330" width="8.33203125" style="331" customWidth="1"/>
    <col min="3331" max="3331" width="12.44140625" style="331" customWidth="1"/>
    <col min="3332" max="3332" width="9.6640625" style="331" customWidth="1"/>
    <col min="3333" max="3333" width="10.33203125" style="331" customWidth="1"/>
    <col min="3334" max="3334" width="8.21875" style="331" customWidth="1"/>
    <col min="3335" max="3335" width="7.6640625" style="331" customWidth="1"/>
    <col min="3336" max="3336" width="23.88671875" style="331" customWidth="1"/>
    <col min="3337" max="3584" width="8.88671875" style="331"/>
    <col min="3585" max="3585" width="4" style="331" customWidth="1"/>
    <col min="3586" max="3586" width="8.33203125" style="331" customWidth="1"/>
    <col min="3587" max="3587" width="12.44140625" style="331" customWidth="1"/>
    <col min="3588" max="3588" width="9.6640625" style="331" customWidth="1"/>
    <col min="3589" max="3589" width="10.33203125" style="331" customWidth="1"/>
    <col min="3590" max="3590" width="8.21875" style="331" customWidth="1"/>
    <col min="3591" max="3591" width="7.6640625" style="331" customWidth="1"/>
    <col min="3592" max="3592" width="23.88671875" style="331" customWidth="1"/>
    <col min="3593" max="3840" width="8.88671875" style="331"/>
    <col min="3841" max="3841" width="4" style="331" customWidth="1"/>
    <col min="3842" max="3842" width="8.33203125" style="331" customWidth="1"/>
    <col min="3843" max="3843" width="12.44140625" style="331" customWidth="1"/>
    <col min="3844" max="3844" width="9.6640625" style="331" customWidth="1"/>
    <col min="3845" max="3845" width="10.33203125" style="331" customWidth="1"/>
    <col min="3846" max="3846" width="8.21875" style="331" customWidth="1"/>
    <col min="3847" max="3847" width="7.6640625" style="331" customWidth="1"/>
    <col min="3848" max="3848" width="23.88671875" style="331" customWidth="1"/>
    <col min="3849" max="4096" width="8.88671875" style="331"/>
    <col min="4097" max="4097" width="4" style="331" customWidth="1"/>
    <col min="4098" max="4098" width="8.33203125" style="331" customWidth="1"/>
    <col min="4099" max="4099" width="12.44140625" style="331" customWidth="1"/>
    <col min="4100" max="4100" width="9.6640625" style="331" customWidth="1"/>
    <col min="4101" max="4101" width="10.33203125" style="331" customWidth="1"/>
    <col min="4102" max="4102" width="8.21875" style="331" customWidth="1"/>
    <col min="4103" max="4103" width="7.6640625" style="331" customWidth="1"/>
    <col min="4104" max="4104" width="23.88671875" style="331" customWidth="1"/>
    <col min="4105" max="4352" width="8.88671875" style="331"/>
    <col min="4353" max="4353" width="4" style="331" customWidth="1"/>
    <col min="4354" max="4354" width="8.33203125" style="331" customWidth="1"/>
    <col min="4355" max="4355" width="12.44140625" style="331" customWidth="1"/>
    <col min="4356" max="4356" width="9.6640625" style="331" customWidth="1"/>
    <col min="4357" max="4357" width="10.33203125" style="331" customWidth="1"/>
    <col min="4358" max="4358" width="8.21875" style="331" customWidth="1"/>
    <col min="4359" max="4359" width="7.6640625" style="331" customWidth="1"/>
    <col min="4360" max="4360" width="23.88671875" style="331" customWidth="1"/>
    <col min="4361" max="4608" width="8.88671875" style="331"/>
    <col min="4609" max="4609" width="4" style="331" customWidth="1"/>
    <col min="4610" max="4610" width="8.33203125" style="331" customWidth="1"/>
    <col min="4611" max="4611" width="12.44140625" style="331" customWidth="1"/>
    <col min="4612" max="4612" width="9.6640625" style="331" customWidth="1"/>
    <col min="4613" max="4613" width="10.33203125" style="331" customWidth="1"/>
    <col min="4614" max="4614" width="8.21875" style="331" customWidth="1"/>
    <col min="4615" max="4615" width="7.6640625" style="331" customWidth="1"/>
    <col min="4616" max="4616" width="23.88671875" style="331" customWidth="1"/>
    <col min="4617" max="4864" width="8.88671875" style="331"/>
    <col min="4865" max="4865" width="4" style="331" customWidth="1"/>
    <col min="4866" max="4866" width="8.33203125" style="331" customWidth="1"/>
    <col min="4867" max="4867" width="12.44140625" style="331" customWidth="1"/>
    <col min="4868" max="4868" width="9.6640625" style="331" customWidth="1"/>
    <col min="4869" max="4869" width="10.33203125" style="331" customWidth="1"/>
    <col min="4870" max="4870" width="8.21875" style="331" customWidth="1"/>
    <col min="4871" max="4871" width="7.6640625" style="331" customWidth="1"/>
    <col min="4872" max="4872" width="23.88671875" style="331" customWidth="1"/>
    <col min="4873" max="5120" width="8.88671875" style="331"/>
    <col min="5121" max="5121" width="4" style="331" customWidth="1"/>
    <col min="5122" max="5122" width="8.33203125" style="331" customWidth="1"/>
    <col min="5123" max="5123" width="12.44140625" style="331" customWidth="1"/>
    <col min="5124" max="5124" width="9.6640625" style="331" customWidth="1"/>
    <col min="5125" max="5125" width="10.33203125" style="331" customWidth="1"/>
    <col min="5126" max="5126" width="8.21875" style="331" customWidth="1"/>
    <col min="5127" max="5127" width="7.6640625" style="331" customWidth="1"/>
    <col min="5128" max="5128" width="23.88671875" style="331" customWidth="1"/>
    <col min="5129" max="5376" width="8.88671875" style="331"/>
    <col min="5377" max="5377" width="4" style="331" customWidth="1"/>
    <col min="5378" max="5378" width="8.33203125" style="331" customWidth="1"/>
    <col min="5379" max="5379" width="12.44140625" style="331" customWidth="1"/>
    <col min="5380" max="5380" width="9.6640625" style="331" customWidth="1"/>
    <col min="5381" max="5381" width="10.33203125" style="331" customWidth="1"/>
    <col min="5382" max="5382" width="8.21875" style="331" customWidth="1"/>
    <col min="5383" max="5383" width="7.6640625" style="331" customWidth="1"/>
    <col min="5384" max="5384" width="23.88671875" style="331" customWidth="1"/>
    <col min="5385" max="5632" width="8.88671875" style="331"/>
    <col min="5633" max="5633" width="4" style="331" customWidth="1"/>
    <col min="5634" max="5634" width="8.33203125" style="331" customWidth="1"/>
    <col min="5635" max="5635" width="12.44140625" style="331" customWidth="1"/>
    <col min="5636" max="5636" width="9.6640625" style="331" customWidth="1"/>
    <col min="5637" max="5637" width="10.33203125" style="331" customWidth="1"/>
    <col min="5638" max="5638" width="8.21875" style="331" customWidth="1"/>
    <col min="5639" max="5639" width="7.6640625" style="331" customWidth="1"/>
    <col min="5640" max="5640" width="23.88671875" style="331" customWidth="1"/>
    <col min="5641" max="5888" width="8.88671875" style="331"/>
    <col min="5889" max="5889" width="4" style="331" customWidth="1"/>
    <col min="5890" max="5890" width="8.33203125" style="331" customWidth="1"/>
    <col min="5891" max="5891" width="12.44140625" style="331" customWidth="1"/>
    <col min="5892" max="5892" width="9.6640625" style="331" customWidth="1"/>
    <col min="5893" max="5893" width="10.33203125" style="331" customWidth="1"/>
    <col min="5894" max="5894" width="8.21875" style="331" customWidth="1"/>
    <col min="5895" max="5895" width="7.6640625" style="331" customWidth="1"/>
    <col min="5896" max="5896" width="23.88671875" style="331" customWidth="1"/>
    <col min="5897" max="6144" width="8.88671875" style="331"/>
    <col min="6145" max="6145" width="4" style="331" customWidth="1"/>
    <col min="6146" max="6146" width="8.33203125" style="331" customWidth="1"/>
    <col min="6147" max="6147" width="12.44140625" style="331" customWidth="1"/>
    <col min="6148" max="6148" width="9.6640625" style="331" customWidth="1"/>
    <col min="6149" max="6149" width="10.33203125" style="331" customWidth="1"/>
    <col min="6150" max="6150" width="8.21875" style="331" customWidth="1"/>
    <col min="6151" max="6151" width="7.6640625" style="331" customWidth="1"/>
    <col min="6152" max="6152" width="23.88671875" style="331" customWidth="1"/>
    <col min="6153" max="6400" width="8.88671875" style="331"/>
    <col min="6401" max="6401" width="4" style="331" customWidth="1"/>
    <col min="6402" max="6402" width="8.33203125" style="331" customWidth="1"/>
    <col min="6403" max="6403" width="12.44140625" style="331" customWidth="1"/>
    <col min="6404" max="6404" width="9.6640625" style="331" customWidth="1"/>
    <col min="6405" max="6405" width="10.33203125" style="331" customWidth="1"/>
    <col min="6406" max="6406" width="8.21875" style="331" customWidth="1"/>
    <col min="6407" max="6407" width="7.6640625" style="331" customWidth="1"/>
    <col min="6408" max="6408" width="23.88671875" style="331" customWidth="1"/>
    <col min="6409" max="6656" width="8.88671875" style="331"/>
    <col min="6657" max="6657" width="4" style="331" customWidth="1"/>
    <col min="6658" max="6658" width="8.33203125" style="331" customWidth="1"/>
    <col min="6659" max="6659" width="12.44140625" style="331" customWidth="1"/>
    <col min="6660" max="6660" width="9.6640625" style="331" customWidth="1"/>
    <col min="6661" max="6661" width="10.33203125" style="331" customWidth="1"/>
    <col min="6662" max="6662" width="8.21875" style="331" customWidth="1"/>
    <col min="6663" max="6663" width="7.6640625" style="331" customWidth="1"/>
    <col min="6664" max="6664" width="23.88671875" style="331" customWidth="1"/>
    <col min="6665" max="6912" width="8.88671875" style="331"/>
    <col min="6913" max="6913" width="4" style="331" customWidth="1"/>
    <col min="6914" max="6914" width="8.33203125" style="331" customWidth="1"/>
    <col min="6915" max="6915" width="12.44140625" style="331" customWidth="1"/>
    <col min="6916" max="6916" width="9.6640625" style="331" customWidth="1"/>
    <col min="6917" max="6917" width="10.33203125" style="331" customWidth="1"/>
    <col min="6918" max="6918" width="8.21875" style="331" customWidth="1"/>
    <col min="6919" max="6919" width="7.6640625" style="331" customWidth="1"/>
    <col min="6920" max="6920" width="23.88671875" style="331" customWidth="1"/>
    <col min="6921" max="7168" width="8.88671875" style="331"/>
    <col min="7169" max="7169" width="4" style="331" customWidth="1"/>
    <col min="7170" max="7170" width="8.33203125" style="331" customWidth="1"/>
    <col min="7171" max="7171" width="12.44140625" style="331" customWidth="1"/>
    <col min="7172" max="7172" width="9.6640625" style="331" customWidth="1"/>
    <col min="7173" max="7173" width="10.33203125" style="331" customWidth="1"/>
    <col min="7174" max="7174" width="8.21875" style="331" customWidth="1"/>
    <col min="7175" max="7175" width="7.6640625" style="331" customWidth="1"/>
    <col min="7176" max="7176" width="23.88671875" style="331" customWidth="1"/>
    <col min="7177" max="7424" width="8.88671875" style="331"/>
    <col min="7425" max="7425" width="4" style="331" customWidth="1"/>
    <col min="7426" max="7426" width="8.33203125" style="331" customWidth="1"/>
    <col min="7427" max="7427" width="12.44140625" style="331" customWidth="1"/>
    <col min="7428" max="7428" width="9.6640625" style="331" customWidth="1"/>
    <col min="7429" max="7429" width="10.33203125" style="331" customWidth="1"/>
    <col min="7430" max="7430" width="8.21875" style="331" customWidth="1"/>
    <col min="7431" max="7431" width="7.6640625" style="331" customWidth="1"/>
    <col min="7432" max="7432" width="23.88671875" style="331" customWidth="1"/>
    <col min="7433" max="7680" width="8.88671875" style="331"/>
    <col min="7681" max="7681" width="4" style="331" customWidth="1"/>
    <col min="7682" max="7682" width="8.33203125" style="331" customWidth="1"/>
    <col min="7683" max="7683" width="12.44140625" style="331" customWidth="1"/>
    <col min="7684" max="7684" width="9.6640625" style="331" customWidth="1"/>
    <col min="7685" max="7685" width="10.33203125" style="331" customWidth="1"/>
    <col min="7686" max="7686" width="8.21875" style="331" customWidth="1"/>
    <col min="7687" max="7687" width="7.6640625" style="331" customWidth="1"/>
    <col min="7688" max="7688" width="23.88671875" style="331" customWidth="1"/>
    <col min="7689" max="7936" width="8.88671875" style="331"/>
    <col min="7937" max="7937" width="4" style="331" customWidth="1"/>
    <col min="7938" max="7938" width="8.33203125" style="331" customWidth="1"/>
    <col min="7939" max="7939" width="12.44140625" style="331" customWidth="1"/>
    <col min="7940" max="7940" width="9.6640625" style="331" customWidth="1"/>
    <col min="7941" max="7941" width="10.33203125" style="331" customWidth="1"/>
    <col min="7942" max="7942" width="8.21875" style="331" customWidth="1"/>
    <col min="7943" max="7943" width="7.6640625" style="331" customWidth="1"/>
    <col min="7944" max="7944" width="23.88671875" style="331" customWidth="1"/>
    <col min="7945" max="8192" width="8.88671875" style="331"/>
    <col min="8193" max="8193" width="4" style="331" customWidth="1"/>
    <col min="8194" max="8194" width="8.33203125" style="331" customWidth="1"/>
    <col min="8195" max="8195" width="12.44140625" style="331" customWidth="1"/>
    <col min="8196" max="8196" width="9.6640625" style="331" customWidth="1"/>
    <col min="8197" max="8197" width="10.33203125" style="331" customWidth="1"/>
    <col min="8198" max="8198" width="8.21875" style="331" customWidth="1"/>
    <col min="8199" max="8199" width="7.6640625" style="331" customWidth="1"/>
    <col min="8200" max="8200" width="23.88671875" style="331" customWidth="1"/>
    <col min="8201" max="8448" width="8.88671875" style="331"/>
    <col min="8449" max="8449" width="4" style="331" customWidth="1"/>
    <col min="8450" max="8450" width="8.33203125" style="331" customWidth="1"/>
    <col min="8451" max="8451" width="12.44140625" style="331" customWidth="1"/>
    <col min="8452" max="8452" width="9.6640625" style="331" customWidth="1"/>
    <col min="8453" max="8453" width="10.33203125" style="331" customWidth="1"/>
    <col min="8454" max="8454" width="8.21875" style="331" customWidth="1"/>
    <col min="8455" max="8455" width="7.6640625" style="331" customWidth="1"/>
    <col min="8456" max="8456" width="23.88671875" style="331" customWidth="1"/>
    <col min="8457" max="8704" width="8.88671875" style="331"/>
    <col min="8705" max="8705" width="4" style="331" customWidth="1"/>
    <col min="8706" max="8706" width="8.33203125" style="331" customWidth="1"/>
    <col min="8707" max="8707" width="12.44140625" style="331" customWidth="1"/>
    <col min="8708" max="8708" width="9.6640625" style="331" customWidth="1"/>
    <col min="8709" max="8709" width="10.33203125" style="331" customWidth="1"/>
    <col min="8710" max="8710" width="8.21875" style="331" customWidth="1"/>
    <col min="8711" max="8711" width="7.6640625" style="331" customWidth="1"/>
    <col min="8712" max="8712" width="23.88671875" style="331" customWidth="1"/>
    <col min="8713" max="8960" width="8.88671875" style="331"/>
    <col min="8961" max="8961" width="4" style="331" customWidth="1"/>
    <col min="8962" max="8962" width="8.33203125" style="331" customWidth="1"/>
    <col min="8963" max="8963" width="12.44140625" style="331" customWidth="1"/>
    <col min="8964" max="8964" width="9.6640625" style="331" customWidth="1"/>
    <col min="8965" max="8965" width="10.33203125" style="331" customWidth="1"/>
    <col min="8966" max="8966" width="8.21875" style="331" customWidth="1"/>
    <col min="8967" max="8967" width="7.6640625" style="331" customWidth="1"/>
    <col min="8968" max="8968" width="23.88671875" style="331" customWidth="1"/>
    <col min="8969" max="9216" width="8.88671875" style="331"/>
    <col min="9217" max="9217" width="4" style="331" customWidth="1"/>
    <col min="9218" max="9218" width="8.33203125" style="331" customWidth="1"/>
    <col min="9219" max="9219" width="12.44140625" style="331" customWidth="1"/>
    <col min="9220" max="9220" width="9.6640625" style="331" customWidth="1"/>
    <col min="9221" max="9221" width="10.33203125" style="331" customWidth="1"/>
    <col min="9222" max="9222" width="8.21875" style="331" customWidth="1"/>
    <col min="9223" max="9223" width="7.6640625" style="331" customWidth="1"/>
    <col min="9224" max="9224" width="23.88671875" style="331" customWidth="1"/>
    <col min="9225" max="9472" width="8.88671875" style="331"/>
    <col min="9473" max="9473" width="4" style="331" customWidth="1"/>
    <col min="9474" max="9474" width="8.33203125" style="331" customWidth="1"/>
    <col min="9475" max="9475" width="12.44140625" style="331" customWidth="1"/>
    <col min="9476" max="9476" width="9.6640625" style="331" customWidth="1"/>
    <col min="9477" max="9477" width="10.33203125" style="331" customWidth="1"/>
    <col min="9478" max="9478" width="8.21875" style="331" customWidth="1"/>
    <col min="9479" max="9479" width="7.6640625" style="331" customWidth="1"/>
    <col min="9480" max="9480" width="23.88671875" style="331" customWidth="1"/>
    <col min="9481" max="9728" width="8.88671875" style="331"/>
    <col min="9729" max="9729" width="4" style="331" customWidth="1"/>
    <col min="9730" max="9730" width="8.33203125" style="331" customWidth="1"/>
    <col min="9731" max="9731" width="12.44140625" style="331" customWidth="1"/>
    <col min="9732" max="9732" width="9.6640625" style="331" customWidth="1"/>
    <col min="9733" max="9733" width="10.33203125" style="331" customWidth="1"/>
    <col min="9734" max="9734" width="8.21875" style="331" customWidth="1"/>
    <col min="9735" max="9735" width="7.6640625" style="331" customWidth="1"/>
    <col min="9736" max="9736" width="23.88671875" style="331" customWidth="1"/>
    <col min="9737" max="9984" width="8.88671875" style="331"/>
    <col min="9985" max="9985" width="4" style="331" customWidth="1"/>
    <col min="9986" max="9986" width="8.33203125" style="331" customWidth="1"/>
    <col min="9987" max="9987" width="12.44140625" style="331" customWidth="1"/>
    <col min="9988" max="9988" width="9.6640625" style="331" customWidth="1"/>
    <col min="9989" max="9989" width="10.33203125" style="331" customWidth="1"/>
    <col min="9990" max="9990" width="8.21875" style="331" customWidth="1"/>
    <col min="9991" max="9991" width="7.6640625" style="331" customWidth="1"/>
    <col min="9992" max="9992" width="23.88671875" style="331" customWidth="1"/>
    <col min="9993" max="10240" width="8.88671875" style="331"/>
    <col min="10241" max="10241" width="4" style="331" customWidth="1"/>
    <col min="10242" max="10242" width="8.33203125" style="331" customWidth="1"/>
    <col min="10243" max="10243" width="12.44140625" style="331" customWidth="1"/>
    <col min="10244" max="10244" width="9.6640625" style="331" customWidth="1"/>
    <col min="10245" max="10245" width="10.33203125" style="331" customWidth="1"/>
    <col min="10246" max="10246" width="8.21875" style="331" customWidth="1"/>
    <col min="10247" max="10247" width="7.6640625" style="331" customWidth="1"/>
    <col min="10248" max="10248" width="23.88671875" style="331" customWidth="1"/>
    <col min="10249" max="10496" width="8.88671875" style="331"/>
    <col min="10497" max="10497" width="4" style="331" customWidth="1"/>
    <col min="10498" max="10498" width="8.33203125" style="331" customWidth="1"/>
    <col min="10499" max="10499" width="12.44140625" style="331" customWidth="1"/>
    <col min="10500" max="10500" width="9.6640625" style="331" customWidth="1"/>
    <col min="10501" max="10501" width="10.33203125" style="331" customWidth="1"/>
    <col min="10502" max="10502" width="8.21875" style="331" customWidth="1"/>
    <col min="10503" max="10503" width="7.6640625" style="331" customWidth="1"/>
    <col min="10504" max="10504" width="23.88671875" style="331" customWidth="1"/>
    <col min="10505" max="10752" width="8.88671875" style="331"/>
    <col min="10753" max="10753" width="4" style="331" customWidth="1"/>
    <col min="10754" max="10754" width="8.33203125" style="331" customWidth="1"/>
    <col min="10755" max="10755" width="12.44140625" style="331" customWidth="1"/>
    <col min="10756" max="10756" width="9.6640625" style="331" customWidth="1"/>
    <col min="10757" max="10757" width="10.33203125" style="331" customWidth="1"/>
    <col min="10758" max="10758" width="8.21875" style="331" customWidth="1"/>
    <col min="10759" max="10759" width="7.6640625" style="331" customWidth="1"/>
    <col min="10760" max="10760" width="23.88671875" style="331" customWidth="1"/>
    <col min="10761" max="11008" width="8.88671875" style="331"/>
    <col min="11009" max="11009" width="4" style="331" customWidth="1"/>
    <col min="11010" max="11010" width="8.33203125" style="331" customWidth="1"/>
    <col min="11011" max="11011" width="12.44140625" style="331" customWidth="1"/>
    <col min="11012" max="11012" width="9.6640625" style="331" customWidth="1"/>
    <col min="11013" max="11013" width="10.33203125" style="331" customWidth="1"/>
    <col min="11014" max="11014" width="8.21875" style="331" customWidth="1"/>
    <col min="11015" max="11015" width="7.6640625" style="331" customWidth="1"/>
    <col min="11016" max="11016" width="23.88671875" style="331" customWidth="1"/>
    <col min="11017" max="11264" width="8.88671875" style="331"/>
    <col min="11265" max="11265" width="4" style="331" customWidth="1"/>
    <col min="11266" max="11266" width="8.33203125" style="331" customWidth="1"/>
    <col min="11267" max="11267" width="12.44140625" style="331" customWidth="1"/>
    <col min="11268" max="11268" width="9.6640625" style="331" customWidth="1"/>
    <col min="11269" max="11269" width="10.33203125" style="331" customWidth="1"/>
    <col min="11270" max="11270" width="8.21875" style="331" customWidth="1"/>
    <col min="11271" max="11271" width="7.6640625" style="331" customWidth="1"/>
    <col min="11272" max="11272" width="23.88671875" style="331" customWidth="1"/>
    <col min="11273" max="11520" width="8.88671875" style="331"/>
    <col min="11521" max="11521" width="4" style="331" customWidth="1"/>
    <col min="11522" max="11522" width="8.33203125" style="331" customWidth="1"/>
    <col min="11523" max="11523" width="12.44140625" style="331" customWidth="1"/>
    <col min="11524" max="11524" width="9.6640625" style="331" customWidth="1"/>
    <col min="11525" max="11525" width="10.33203125" style="331" customWidth="1"/>
    <col min="11526" max="11526" width="8.21875" style="331" customWidth="1"/>
    <col min="11527" max="11527" width="7.6640625" style="331" customWidth="1"/>
    <col min="11528" max="11528" width="23.88671875" style="331" customWidth="1"/>
    <col min="11529" max="11776" width="8.88671875" style="331"/>
    <col min="11777" max="11777" width="4" style="331" customWidth="1"/>
    <col min="11778" max="11778" width="8.33203125" style="331" customWidth="1"/>
    <col min="11779" max="11779" width="12.44140625" style="331" customWidth="1"/>
    <col min="11780" max="11780" width="9.6640625" style="331" customWidth="1"/>
    <col min="11781" max="11781" width="10.33203125" style="331" customWidth="1"/>
    <col min="11782" max="11782" width="8.21875" style="331" customWidth="1"/>
    <col min="11783" max="11783" width="7.6640625" style="331" customWidth="1"/>
    <col min="11784" max="11784" width="23.88671875" style="331" customWidth="1"/>
    <col min="11785" max="12032" width="8.88671875" style="331"/>
    <col min="12033" max="12033" width="4" style="331" customWidth="1"/>
    <col min="12034" max="12034" width="8.33203125" style="331" customWidth="1"/>
    <col min="12035" max="12035" width="12.44140625" style="331" customWidth="1"/>
    <col min="12036" max="12036" width="9.6640625" style="331" customWidth="1"/>
    <col min="12037" max="12037" width="10.33203125" style="331" customWidth="1"/>
    <col min="12038" max="12038" width="8.21875" style="331" customWidth="1"/>
    <col min="12039" max="12039" width="7.6640625" style="331" customWidth="1"/>
    <col min="12040" max="12040" width="23.88671875" style="331" customWidth="1"/>
    <col min="12041" max="12288" width="8.88671875" style="331"/>
    <col min="12289" max="12289" width="4" style="331" customWidth="1"/>
    <col min="12290" max="12290" width="8.33203125" style="331" customWidth="1"/>
    <col min="12291" max="12291" width="12.44140625" style="331" customWidth="1"/>
    <col min="12292" max="12292" width="9.6640625" style="331" customWidth="1"/>
    <col min="12293" max="12293" width="10.33203125" style="331" customWidth="1"/>
    <col min="12294" max="12294" width="8.21875" style="331" customWidth="1"/>
    <col min="12295" max="12295" width="7.6640625" style="331" customWidth="1"/>
    <col min="12296" max="12296" width="23.88671875" style="331" customWidth="1"/>
    <col min="12297" max="12544" width="8.88671875" style="331"/>
    <col min="12545" max="12545" width="4" style="331" customWidth="1"/>
    <col min="12546" max="12546" width="8.33203125" style="331" customWidth="1"/>
    <col min="12547" max="12547" width="12.44140625" style="331" customWidth="1"/>
    <col min="12548" max="12548" width="9.6640625" style="331" customWidth="1"/>
    <col min="12549" max="12549" width="10.33203125" style="331" customWidth="1"/>
    <col min="12550" max="12550" width="8.21875" style="331" customWidth="1"/>
    <col min="12551" max="12551" width="7.6640625" style="331" customWidth="1"/>
    <col min="12552" max="12552" width="23.88671875" style="331" customWidth="1"/>
    <col min="12553" max="12800" width="8.88671875" style="331"/>
    <col min="12801" max="12801" width="4" style="331" customWidth="1"/>
    <col min="12802" max="12802" width="8.33203125" style="331" customWidth="1"/>
    <col min="12803" max="12803" width="12.44140625" style="331" customWidth="1"/>
    <col min="12804" max="12804" width="9.6640625" style="331" customWidth="1"/>
    <col min="12805" max="12805" width="10.33203125" style="331" customWidth="1"/>
    <col min="12806" max="12806" width="8.21875" style="331" customWidth="1"/>
    <col min="12807" max="12807" width="7.6640625" style="331" customWidth="1"/>
    <col min="12808" max="12808" width="23.88671875" style="331" customWidth="1"/>
    <col min="12809" max="13056" width="8.88671875" style="331"/>
    <col min="13057" max="13057" width="4" style="331" customWidth="1"/>
    <col min="13058" max="13058" width="8.33203125" style="331" customWidth="1"/>
    <col min="13059" max="13059" width="12.44140625" style="331" customWidth="1"/>
    <col min="13060" max="13060" width="9.6640625" style="331" customWidth="1"/>
    <col min="13061" max="13061" width="10.33203125" style="331" customWidth="1"/>
    <col min="13062" max="13062" width="8.21875" style="331" customWidth="1"/>
    <col min="13063" max="13063" width="7.6640625" style="331" customWidth="1"/>
    <col min="13064" max="13064" width="23.88671875" style="331" customWidth="1"/>
    <col min="13065" max="13312" width="8.88671875" style="331"/>
    <col min="13313" max="13313" width="4" style="331" customWidth="1"/>
    <col min="13314" max="13314" width="8.33203125" style="331" customWidth="1"/>
    <col min="13315" max="13315" width="12.44140625" style="331" customWidth="1"/>
    <col min="13316" max="13316" width="9.6640625" style="331" customWidth="1"/>
    <col min="13317" max="13317" width="10.33203125" style="331" customWidth="1"/>
    <col min="13318" max="13318" width="8.21875" style="331" customWidth="1"/>
    <col min="13319" max="13319" width="7.6640625" style="331" customWidth="1"/>
    <col min="13320" max="13320" width="23.88671875" style="331" customWidth="1"/>
    <col min="13321" max="13568" width="8.88671875" style="331"/>
    <col min="13569" max="13569" width="4" style="331" customWidth="1"/>
    <col min="13570" max="13570" width="8.33203125" style="331" customWidth="1"/>
    <col min="13571" max="13571" width="12.44140625" style="331" customWidth="1"/>
    <col min="13572" max="13572" width="9.6640625" style="331" customWidth="1"/>
    <col min="13573" max="13573" width="10.33203125" style="331" customWidth="1"/>
    <col min="13574" max="13574" width="8.21875" style="331" customWidth="1"/>
    <col min="13575" max="13575" width="7.6640625" style="331" customWidth="1"/>
    <col min="13576" max="13576" width="23.88671875" style="331" customWidth="1"/>
    <col min="13577" max="13824" width="8.88671875" style="331"/>
    <col min="13825" max="13825" width="4" style="331" customWidth="1"/>
    <col min="13826" max="13826" width="8.33203125" style="331" customWidth="1"/>
    <col min="13827" max="13827" width="12.44140625" style="331" customWidth="1"/>
    <col min="13828" max="13828" width="9.6640625" style="331" customWidth="1"/>
    <col min="13829" max="13829" width="10.33203125" style="331" customWidth="1"/>
    <col min="13830" max="13830" width="8.21875" style="331" customWidth="1"/>
    <col min="13831" max="13831" width="7.6640625" style="331" customWidth="1"/>
    <col min="13832" max="13832" width="23.88671875" style="331" customWidth="1"/>
    <col min="13833" max="14080" width="8.88671875" style="331"/>
    <col min="14081" max="14081" width="4" style="331" customWidth="1"/>
    <col min="14082" max="14082" width="8.33203125" style="331" customWidth="1"/>
    <col min="14083" max="14083" width="12.44140625" style="331" customWidth="1"/>
    <col min="14084" max="14084" width="9.6640625" style="331" customWidth="1"/>
    <col min="14085" max="14085" width="10.33203125" style="331" customWidth="1"/>
    <col min="14086" max="14086" width="8.21875" style="331" customWidth="1"/>
    <col min="14087" max="14087" width="7.6640625" style="331" customWidth="1"/>
    <col min="14088" max="14088" width="23.88671875" style="331" customWidth="1"/>
    <col min="14089" max="14336" width="8.88671875" style="331"/>
    <col min="14337" max="14337" width="4" style="331" customWidth="1"/>
    <col min="14338" max="14338" width="8.33203125" style="331" customWidth="1"/>
    <col min="14339" max="14339" width="12.44140625" style="331" customWidth="1"/>
    <col min="14340" max="14340" width="9.6640625" style="331" customWidth="1"/>
    <col min="14341" max="14341" width="10.33203125" style="331" customWidth="1"/>
    <col min="14342" max="14342" width="8.21875" style="331" customWidth="1"/>
    <col min="14343" max="14343" width="7.6640625" style="331" customWidth="1"/>
    <col min="14344" max="14344" width="23.88671875" style="331" customWidth="1"/>
    <col min="14345" max="14592" width="8.88671875" style="331"/>
    <col min="14593" max="14593" width="4" style="331" customWidth="1"/>
    <col min="14594" max="14594" width="8.33203125" style="331" customWidth="1"/>
    <col min="14595" max="14595" width="12.44140625" style="331" customWidth="1"/>
    <col min="14596" max="14596" width="9.6640625" style="331" customWidth="1"/>
    <col min="14597" max="14597" width="10.33203125" style="331" customWidth="1"/>
    <col min="14598" max="14598" width="8.21875" style="331" customWidth="1"/>
    <col min="14599" max="14599" width="7.6640625" style="331" customWidth="1"/>
    <col min="14600" max="14600" width="23.88671875" style="331" customWidth="1"/>
    <col min="14601" max="14848" width="8.88671875" style="331"/>
    <col min="14849" max="14849" width="4" style="331" customWidth="1"/>
    <col min="14850" max="14850" width="8.33203125" style="331" customWidth="1"/>
    <col min="14851" max="14851" width="12.44140625" style="331" customWidth="1"/>
    <col min="14852" max="14852" width="9.6640625" style="331" customWidth="1"/>
    <col min="14853" max="14853" width="10.33203125" style="331" customWidth="1"/>
    <col min="14854" max="14854" width="8.21875" style="331" customWidth="1"/>
    <col min="14855" max="14855" width="7.6640625" style="331" customWidth="1"/>
    <col min="14856" max="14856" width="23.88671875" style="331" customWidth="1"/>
    <col min="14857" max="15104" width="8.88671875" style="331"/>
    <col min="15105" max="15105" width="4" style="331" customWidth="1"/>
    <col min="15106" max="15106" width="8.33203125" style="331" customWidth="1"/>
    <col min="15107" max="15107" width="12.44140625" style="331" customWidth="1"/>
    <col min="15108" max="15108" width="9.6640625" style="331" customWidth="1"/>
    <col min="15109" max="15109" width="10.33203125" style="331" customWidth="1"/>
    <col min="15110" max="15110" width="8.21875" style="331" customWidth="1"/>
    <col min="15111" max="15111" width="7.6640625" style="331" customWidth="1"/>
    <col min="15112" max="15112" width="23.88671875" style="331" customWidth="1"/>
    <col min="15113" max="15360" width="8.88671875" style="331"/>
    <col min="15361" max="15361" width="4" style="331" customWidth="1"/>
    <col min="15362" max="15362" width="8.33203125" style="331" customWidth="1"/>
    <col min="15363" max="15363" width="12.44140625" style="331" customWidth="1"/>
    <col min="15364" max="15364" width="9.6640625" style="331" customWidth="1"/>
    <col min="15365" max="15365" width="10.33203125" style="331" customWidth="1"/>
    <col min="15366" max="15366" width="8.21875" style="331" customWidth="1"/>
    <col min="15367" max="15367" width="7.6640625" style="331" customWidth="1"/>
    <col min="15368" max="15368" width="23.88671875" style="331" customWidth="1"/>
    <col min="15369" max="15616" width="8.88671875" style="331"/>
    <col min="15617" max="15617" width="4" style="331" customWidth="1"/>
    <col min="15618" max="15618" width="8.33203125" style="331" customWidth="1"/>
    <col min="15619" max="15619" width="12.44140625" style="331" customWidth="1"/>
    <col min="15620" max="15620" width="9.6640625" style="331" customWidth="1"/>
    <col min="15621" max="15621" width="10.33203125" style="331" customWidth="1"/>
    <col min="15622" max="15622" width="8.21875" style="331" customWidth="1"/>
    <col min="15623" max="15623" width="7.6640625" style="331" customWidth="1"/>
    <col min="15624" max="15624" width="23.88671875" style="331" customWidth="1"/>
    <col min="15625" max="15872" width="8.88671875" style="331"/>
    <col min="15873" max="15873" width="4" style="331" customWidth="1"/>
    <col min="15874" max="15874" width="8.33203125" style="331" customWidth="1"/>
    <col min="15875" max="15875" width="12.44140625" style="331" customWidth="1"/>
    <col min="15876" max="15876" width="9.6640625" style="331" customWidth="1"/>
    <col min="15877" max="15877" width="10.33203125" style="331" customWidth="1"/>
    <col min="15878" max="15878" width="8.21875" style="331" customWidth="1"/>
    <col min="15879" max="15879" width="7.6640625" style="331" customWidth="1"/>
    <col min="15880" max="15880" width="23.88671875" style="331" customWidth="1"/>
    <col min="15881" max="16128" width="8.88671875" style="331"/>
    <col min="16129" max="16129" width="4" style="331" customWidth="1"/>
    <col min="16130" max="16130" width="8.33203125" style="331" customWidth="1"/>
    <col min="16131" max="16131" width="12.44140625" style="331" customWidth="1"/>
    <col min="16132" max="16132" width="9.6640625" style="331" customWidth="1"/>
    <col min="16133" max="16133" width="10.33203125" style="331" customWidth="1"/>
    <col min="16134" max="16134" width="8.21875" style="331" customWidth="1"/>
    <col min="16135" max="16135" width="7.6640625" style="331" customWidth="1"/>
    <col min="16136" max="16136" width="23.88671875" style="331" customWidth="1"/>
    <col min="16137" max="16384" width="8.88671875" style="331"/>
  </cols>
  <sheetData>
    <row r="5" spans="1:12" ht="63.75" customHeight="1">
      <c r="A5" s="578" t="s">
        <v>380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332"/>
    </row>
    <row r="6" spans="1:12" ht="43.5" customHeight="1">
      <c r="A6" s="578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332"/>
    </row>
    <row r="7" spans="1:12" ht="32.25" hidden="1" customHeight="1">
      <c r="A7" s="578"/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332"/>
    </row>
    <row r="8" spans="1:12" ht="63.75" hidden="1" customHeight="1">
      <c r="A8" s="578"/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332"/>
    </row>
    <row r="9" spans="1:12">
      <c r="A9" s="359"/>
      <c r="B9" s="359"/>
      <c r="C9" s="359"/>
      <c r="D9" s="359"/>
      <c r="E9" s="359"/>
      <c r="F9" s="359"/>
      <c r="G9" s="359"/>
      <c r="H9" s="359"/>
      <c r="I9" s="359"/>
      <c r="J9" s="359"/>
      <c r="K9" s="359"/>
    </row>
    <row r="10" spans="1:12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</row>
    <row r="11" spans="1:12">
      <c r="A11" s="359"/>
      <c r="B11" s="359"/>
      <c r="C11" s="359"/>
      <c r="D11" s="359"/>
      <c r="E11" s="359"/>
      <c r="F11" s="359"/>
      <c r="G11" s="359"/>
      <c r="H11" s="359"/>
      <c r="I11" s="359"/>
      <c r="J11" s="359"/>
      <c r="K11" s="359"/>
    </row>
    <row r="12" spans="1:12" ht="44.25" customHeight="1">
      <c r="A12" s="579" t="s">
        <v>329</v>
      </c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333"/>
    </row>
    <row r="13" spans="1:12" ht="9.75" customHeight="1">
      <c r="A13" s="579"/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333"/>
    </row>
    <row r="14" spans="1:12" ht="44.25" hidden="1" customHeight="1">
      <c r="A14" s="579"/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333"/>
    </row>
    <row r="15" spans="1:12" ht="44.25" hidden="1" customHeight="1">
      <c r="A15" s="579"/>
      <c r="B15" s="579"/>
      <c r="C15" s="579"/>
      <c r="D15" s="579"/>
      <c r="E15" s="579"/>
      <c r="F15" s="579"/>
      <c r="G15" s="579"/>
      <c r="H15" s="579"/>
      <c r="I15" s="579"/>
      <c r="J15" s="579"/>
      <c r="K15" s="579"/>
      <c r="L15" s="333"/>
    </row>
    <row r="16" spans="1:12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</row>
    <row r="17" spans="1:12">
      <c r="A17" s="359"/>
      <c r="B17" s="359"/>
      <c r="C17" s="359"/>
      <c r="D17" s="359"/>
      <c r="E17" s="359"/>
      <c r="F17" s="359"/>
      <c r="G17" s="359"/>
      <c r="H17" s="359"/>
      <c r="I17" s="359"/>
      <c r="J17" s="359"/>
      <c r="K17" s="359"/>
    </row>
    <row r="18" spans="1:12">
      <c r="A18" s="359"/>
      <c r="B18" s="359"/>
      <c r="C18" s="359"/>
      <c r="D18" s="359"/>
      <c r="E18" s="359"/>
      <c r="F18" s="359"/>
      <c r="G18" s="359"/>
      <c r="H18" s="359"/>
      <c r="I18" s="359"/>
      <c r="J18" s="359"/>
      <c r="K18" s="359"/>
    </row>
    <row r="19" spans="1:12">
      <c r="A19" s="359"/>
      <c r="B19" s="359"/>
      <c r="C19" s="359"/>
      <c r="D19" s="359"/>
      <c r="E19" s="359"/>
      <c r="F19" s="359"/>
      <c r="G19" s="359"/>
      <c r="H19" s="359"/>
      <c r="I19" s="359"/>
      <c r="J19" s="359"/>
      <c r="K19" s="359"/>
    </row>
    <row r="20" spans="1:12" ht="45.75" customHeight="1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</row>
    <row r="21" spans="1:12" ht="45.75" customHeight="1">
      <c r="A21" s="580" t="s">
        <v>169</v>
      </c>
      <c r="B21" s="580"/>
      <c r="C21" s="580"/>
      <c r="D21" s="580"/>
      <c r="E21" s="580"/>
      <c r="F21" s="580"/>
      <c r="G21" s="580"/>
      <c r="H21" s="580"/>
      <c r="I21" s="580"/>
      <c r="J21" s="580"/>
      <c r="K21" s="580"/>
      <c r="L21" s="334"/>
    </row>
    <row r="22" spans="1:12" ht="20.25" customHeight="1">
      <c r="A22" s="580"/>
      <c r="B22" s="580"/>
      <c r="C22" s="580"/>
      <c r="D22" s="580"/>
      <c r="E22" s="580"/>
      <c r="F22" s="580"/>
      <c r="G22" s="580"/>
      <c r="H22" s="580"/>
      <c r="I22" s="580"/>
      <c r="J22" s="580"/>
      <c r="K22" s="580"/>
      <c r="L22" s="334"/>
    </row>
    <row r="23" spans="1:12" ht="13.5" customHeight="1">
      <c r="A23" s="580"/>
      <c r="B23" s="580"/>
      <c r="C23" s="580"/>
      <c r="D23" s="580"/>
      <c r="E23" s="580"/>
      <c r="F23" s="580"/>
      <c r="G23" s="580"/>
      <c r="H23" s="580"/>
      <c r="I23" s="580"/>
      <c r="J23" s="580"/>
      <c r="K23" s="580"/>
      <c r="L23" s="334"/>
    </row>
  </sheetData>
  <mergeCells count="3">
    <mergeCell ref="A5:K8"/>
    <mergeCell ref="A12:K15"/>
    <mergeCell ref="A21:K2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>
      <selection activeCell="E14" sqref="E14"/>
    </sheetView>
  </sheetViews>
  <sheetFormatPr defaultRowHeight="18" customHeight="1" outlineLevelRow="1"/>
  <cols>
    <col min="1" max="1" width="10.33203125" style="38" customWidth="1"/>
    <col min="2" max="2" width="10.44140625" style="38" customWidth="1"/>
    <col min="3" max="3" width="12.5546875" style="38" customWidth="1"/>
    <col min="4" max="4" width="9.77734375" style="38" customWidth="1"/>
    <col min="5" max="5" width="13" style="38" customWidth="1"/>
    <col min="6" max="6" width="8.6640625" style="38" customWidth="1"/>
    <col min="7" max="10" width="8.5546875" style="27" customWidth="1"/>
    <col min="11" max="11" width="23.6640625" style="38" customWidth="1"/>
    <col min="12" max="12" width="11.5546875" style="34" customWidth="1"/>
    <col min="13" max="16384" width="8.88671875" style="38"/>
  </cols>
  <sheetData>
    <row r="1" spans="1:13" ht="33.75" customHeight="1">
      <c r="A1" s="616" t="s">
        <v>340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3" ht="19.5" customHeight="1" thickBot="1">
      <c r="A2" s="24"/>
      <c r="B2" s="24"/>
      <c r="C2" s="24"/>
      <c r="D2" s="24"/>
      <c r="E2" s="24"/>
      <c r="F2" s="24"/>
      <c r="G2" s="44"/>
      <c r="H2" s="44"/>
      <c r="I2" s="44"/>
      <c r="J2" s="44"/>
      <c r="K2" s="24"/>
      <c r="L2" s="40" t="s">
        <v>53</v>
      </c>
    </row>
    <row r="3" spans="1:13" s="60" customFormat="1" ht="18" customHeight="1">
      <c r="A3" s="617" t="s">
        <v>62</v>
      </c>
      <c r="B3" s="618"/>
      <c r="C3" s="618"/>
      <c r="D3" s="297" t="s">
        <v>338</v>
      </c>
      <c r="E3" s="297" t="s">
        <v>318</v>
      </c>
      <c r="F3" s="619" t="s">
        <v>63</v>
      </c>
      <c r="G3" s="621" t="s">
        <v>57</v>
      </c>
      <c r="H3" s="623" t="s">
        <v>92</v>
      </c>
      <c r="I3" s="623" t="s">
        <v>93</v>
      </c>
      <c r="J3" s="623" t="s">
        <v>66</v>
      </c>
      <c r="K3" s="618" t="s">
        <v>64</v>
      </c>
      <c r="L3" s="625"/>
    </row>
    <row r="4" spans="1:13" s="60" customFormat="1" ht="18" customHeight="1">
      <c r="A4" s="298" t="s">
        <v>16</v>
      </c>
      <c r="B4" s="299" t="s">
        <v>17</v>
      </c>
      <c r="C4" s="299" t="s">
        <v>18</v>
      </c>
      <c r="D4" s="300" t="s">
        <v>379</v>
      </c>
      <c r="E4" s="300" t="s">
        <v>339</v>
      </c>
      <c r="F4" s="620"/>
      <c r="G4" s="622"/>
      <c r="H4" s="624"/>
      <c r="I4" s="624"/>
      <c r="J4" s="624"/>
      <c r="K4" s="626"/>
      <c r="L4" s="627"/>
    </row>
    <row r="5" spans="1:13" s="60" customFormat="1" ht="27.75" customHeight="1">
      <c r="A5" s="612"/>
      <c r="B5" s="613"/>
      <c r="C5" s="613"/>
      <c r="D5" s="61">
        <f>D6+D9+D25+D29+D30+D42</f>
        <v>439032</v>
      </c>
      <c r="E5" s="61">
        <f>E6+E9+E25+E29+E30+E42</f>
        <v>447207</v>
      </c>
      <c r="F5" s="61">
        <f>F6+F9+F25+F29+F30+F42</f>
        <v>8175</v>
      </c>
      <c r="G5" s="61">
        <f>G6+G9+G30+G42+G25+G29+G25</f>
        <v>100.32246141048776</v>
      </c>
      <c r="H5" s="289">
        <f>SUM(H7:H46)</f>
        <v>352366</v>
      </c>
      <c r="I5" s="289">
        <f>SUM(I6:I46)</f>
        <v>74438</v>
      </c>
      <c r="J5" s="289">
        <f t="shared" ref="J5" si="0">SUM(J7:J46)</f>
        <v>20403</v>
      </c>
      <c r="K5" s="62"/>
      <c r="L5" s="161"/>
    </row>
    <row r="6" spans="1:13" s="60" customFormat="1" ht="21" customHeight="1">
      <c r="A6" s="603" t="s">
        <v>58</v>
      </c>
      <c r="B6" s="614" t="s">
        <v>72</v>
      </c>
      <c r="C6" s="614" t="s">
        <v>72</v>
      </c>
      <c r="D6" s="584">
        <v>39600</v>
      </c>
      <c r="E6" s="584">
        <v>39600</v>
      </c>
      <c r="F6" s="584">
        <f>E6-D6</f>
        <v>0</v>
      </c>
      <c r="G6" s="598">
        <f>E6/E5*100</f>
        <v>8.8549597837243166</v>
      </c>
      <c r="H6" s="342"/>
      <c r="I6" s="598">
        <v>34800</v>
      </c>
      <c r="J6" s="342"/>
      <c r="K6" s="160" t="s">
        <v>172</v>
      </c>
      <c r="L6" s="191">
        <v>25200000</v>
      </c>
    </row>
    <row r="7" spans="1:13" s="60" customFormat="1" ht="21" customHeight="1">
      <c r="A7" s="604"/>
      <c r="B7" s="615"/>
      <c r="C7" s="615"/>
      <c r="D7" s="585"/>
      <c r="E7" s="585"/>
      <c r="F7" s="585"/>
      <c r="G7" s="602"/>
      <c r="H7" s="343"/>
      <c r="I7" s="602"/>
      <c r="J7" s="343"/>
      <c r="K7" s="160" t="s">
        <v>171</v>
      </c>
      <c r="L7" s="192">
        <v>9600000</v>
      </c>
    </row>
    <row r="8" spans="1:13" s="60" customFormat="1" ht="21" customHeight="1">
      <c r="A8" s="337"/>
      <c r="B8" s="323"/>
      <c r="C8" s="324"/>
      <c r="D8" s="530"/>
      <c r="E8" s="338"/>
      <c r="F8" s="338"/>
      <c r="G8" s="340"/>
      <c r="H8" s="343"/>
      <c r="I8" s="343">
        <v>4800</v>
      </c>
      <c r="J8" s="343"/>
      <c r="K8" s="160" t="s">
        <v>173</v>
      </c>
      <c r="L8" s="192">
        <v>4800000</v>
      </c>
    </row>
    <row r="9" spans="1:13" s="60" customFormat="1" ht="22.5" customHeight="1">
      <c r="A9" s="603" t="s">
        <v>94</v>
      </c>
      <c r="B9" s="316"/>
      <c r="C9" s="126"/>
      <c r="D9" s="532">
        <f>SUM(D10:D24)</f>
        <v>344801</v>
      </c>
      <c r="E9" s="346">
        <f>SUM(E10:E24)</f>
        <v>343992</v>
      </c>
      <c r="F9" s="346">
        <f>SUM(F10:F24)</f>
        <v>-809</v>
      </c>
      <c r="G9" s="339">
        <f>E9/E5*100</f>
        <v>76.920083987951898</v>
      </c>
      <c r="H9" s="339"/>
      <c r="I9" s="339"/>
      <c r="J9" s="339"/>
      <c r="K9" s="317"/>
      <c r="L9" s="318"/>
      <c r="M9" s="65"/>
    </row>
    <row r="10" spans="1:13" s="60" customFormat="1" ht="17.25" customHeight="1" outlineLevel="1">
      <c r="A10" s="604"/>
      <c r="B10" s="605" t="s">
        <v>94</v>
      </c>
      <c r="C10" s="607" t="s">
        <v>73</v>
      </c>
      <c r="D10" s="609">
        <v>48793</v>
      </c>
      <c r="E10" s="609">
        <v>49954</v>
      </c>
      <c r="F10" s="610">
        <f>E10-D10</f>
        <v>1161</v>
      </c>
      <c r="G10" s="611"/>
      <c r="H10" s="291">
        <v>20044</v>
      </c>
      <c r="I10" s="291"/>
      <c r="J10" s="291"/>
      <c r="K10" s="66" t="s">
        <v>7</v>
      </c>
      <c r="L10" s="67">
        <v>20043590</v>
      </c>
      <c r="M10" s="65"/>
    </row>
    <row r="11" spans="1:13" s="60" customFormat="1" ht="17.25" customHeight="1" outlineLevel="1">
      <c r="A11" s="604"/>
      <c r="B11" s="606"/>
      <c r="C11" s="607"/>
      <c r="D11" s="609"/>
      <c r="E11" s="609"/>
      <c r="F11" s="610"/>
      <c r="G11" s="611"/>
      <c r="H11" s="290">
        <v>2484</v>
      </c>
      <c r="I11" s="290"/>
      <c r="J11" s="290"/>
      <c r="K11" s="68" t="s">
        <v>11</v>
      </c>
      <c r="L11" s="69">
        <v>2484000</v>
      </c>
      <c r="M11" s="65"/>
    </row>
    <row r="12" spans="1:13" s="60" customFormat="1" ht="17.25" customHeight="1" outlineLevel="1">
      <c r="A12" s="604"/>
      <c r="B12" s="606"/>
      <c r="C12" s="607"/>
      <c r="D12" s="609"/>
      <c r="E12" s="609"/>
      <c r="F12" s="610"/>
      <c r="G12" s="611"/>
      <c r="H12" s="290">
        <v>21491</v>
      </c>
      <c r="I12" s="290"/>
      <c r="J12" s="290"/>
      <c r="K12" s="68" t="s">
        <v>152</v>
      </c>
      <c r="L12" s="69">
        <v>21491050</v>
      </c>
      <c r="M12" s="65"/>
    </row>
    <row r="13" spans="1:13" s="60" customFormat="1" ht="23.25" customHeight="1" outlineLevel="1">
      <c r="A13" s="604"/>
      <c r="B13" s="606"/>
      <c r="C13" s="608"/>
      <c r="D13" s="600"/>
      <c r="E13" s="600"/>
      <c r="F13" s="584"/>
      <c r="G13" s="598"/>
      <c r="H13" s="290">
        <v>2160</v>
      </c>
      <c r="I13" s="290"/>
      <c r="J13" s="290"/>
      <c r="K13" s="68" t="s">
        <v>153</v>
      </c>
      <c r="L13" s="69">
        <v>2160000</v>
      </c>
      <c r="M13" s="65"/>
    </row>
    <row r="14" spans="1:13" s="60" customFormat="1" ht="23.25" customHeight="1" outlineLevel="1">
      <c r="A14" s="604"/>
      <c r="B14" s="606"/>
      <c r="C14" s="403"/>
      <c r="D14" s="533"/>
      <c r="E14" s="406"/>
      <c r="F14" s="405"/>
      <c r="G14" s="402"/>
      <c r="H14" s="290">
        <v>2790</v>
      </c>
      <c r="I14" s="290"/>
      <c r="J14" s="290"/>
      <c r="K14" s="68" t="s">
        <v>314</v>
      </c>
      <c r="L14" s="69">
        <v>2789550</v>
      </c>
      <c r="M14" s="65"/>
    </row>
    <row r="15" spans="1:13" s="60" customFormat="1" ht="23.25" customHeight="1" outlineLevel="1">
      <c r="A15" s="604"/>
      <c r="B15" s="606"/>
      <c r="C15" s="404"/>
      <c r="D15" s="434"/>
      <c r="E15" s="434"/>
      <c r="F15" s="435"/>
      <c r="G15" s="340"/>
      <c r="H15" s="290">
        <v>985</v>
      </c>
      <c r="I15" s="290"/>
      <c r="J15" s="290"/>
      <c r="K15" s="68" t="s">
        <v>315</v>
      </c>
      <c r="L15" s="69">
        <v>985200</v>
      </c>
      <c r="M15" s="65"/>
    </row>
    <row r="16" spans="1:13" s="60" customFormat="1" ht="22.5" customHeight="1" outlineLevel="1">
      <c r="A16" s="604"/>
      <c r="B16" s="606"/>
      <c r="C16" s="598" t="s">
        <v>74</v>
      </c>
      <c r="D16" s="600">
        <v>287308</v>
      </c>
      <c r="E16" s="600">
        <v>285338</v>
      </c>
      <c r="F16" s="584">
        <f>E16-D16</f>
        <v>-1970</v>
      </c>
      <c r="G16" s="598"/>
      <c r="H16" s="291">
        <v>180392</v>
      </c>
      <c r="I16" s="291"/>
      <c r="J16" s="291"/>
      <c r="K16" s="66" t="s">
        <v>7</v>
      </c>
      <c r="L16" s="67">
        <v>180392320</v>
      </c>
      <c r="M16" s="65"/>
    </row>
    <row r="17" spans="1:13" s="60" customFormat="1" ht="22.5" customHeight="1" outlineLevel="1">
      <c r="A17" s="604"/>
      <c r="B17" s="606"/>
      <c r="C17" s="602"/>
      <c r="D17" s="601"/>
      <c r="E17" s="601"/>
      <c r="F17" s="585"/>
      <c r="G17" s="602"/>
      <c r="H17" s="290">
        <v>22356</v>
      </c>
      <c r="I17" s="290"/>
      <c r="J17" s="290"/>
      <c r="K17" s="68" t="s">
        <v>11</v>
      </c>
      <c r="L17" s="69">
        <v>22356000</v>
      </c>
      <c r="M17" s="65"/>
    </row>
    <row r="18" spans="1:13" s="60" customFormat="1" ht="22.5" customHeight="1" outlineLevel="1">
      <c r="A18" s="604"/>
      <c r="B18" s="606"/>
      <c r="C18" s="602"/>
      <c r="D18" s="601"/>
      <c r="E18" s="601"/>
      <c r="F18" s="585"/>
      <c r="G18" s="602"/>
      <c r="H18" s="290">
        <v>50146</v>
      </c>
      <c r="I18" s="290"/>
      <c r="J18" s="290"/>
      <c r="K18" s="68" t="s">
        <v>152</v>
      </c>
      <c r="L18" s="69">
        <v>50145900</v>
      </c>
      <c r="M18" s="65"/>
    </row>
    <row r="19" spans="1:13" s="60" customFormat="1" ht="22.5" customHeight="1" outlineLevel="1">
      <c r="A19" s="604"/>
      <c r="B19" s="606"/>
      <c r="C19" s="602"/>
      <c r="D19" s="601"/>
      <c r="E19" s="601"/>
      <c r="F19" s="585"/>
      <c r="G19" s="602"/>
      <c r="H19" s="290">
        <v>5040</v>
      </c>
      <c r="I19" s="290"/>
      <c r="J19" s="290"/>
      <c r="K19" s="68" t="s">
        <v>153</v>
      </c>
      <c r="L19" s="69">
        <v>5040000</v>
      </c>
      <c r="M19" s="65"/>
    </row>
    <row r="20" spans="1:13" s="60" customFormat="1" ht="22.5" customHeight="1" outlineLevel="1">
      <c r="A20" s="604"/>
      <c r="B20" s="606"/>
      <c r="C20" s="402"/>
      <c r="D20" s="533"/>
      <c r="E20" s="406"/>
      <c r="F20" s="405"/>
      <c r="G20" s="402"/>
      <c r="H20" s="290">
        <v>25106</v>
      </c>
      <c r="I20" s="290"/>
      <c r="J20" s="290"/>
      <c r="K20" s="68" t="s">
        <v>314</v>
      </c>
      <c r="L20" s="69">
        <v>25106000</v>
      </c>
      <c r="M20" s="65"/>
    </row>
    <row r="21" spans="1:13" s="60" customFormat="1" ht="22.5" customHeight="1" outlineLevel="1">
      <c r="A21" s="604"/>
      <c r="B21" s="606"/>
      <c r="C21" s="402"/>
      <c r="D21" s="533"/>
      <c r="E21" s="406"/>
      <c r="F21" s="405"/>
      <c r="G21" s="402"/>
      <c r="H21" s="290">
        <v>2298</v>
      </c>
      <c r="I21" s="290"/>
      <c r="J21" s="290"/>
      <c r="K21" s="68" t="s">
        <v>315</v>
      </c>
      <c r="L21" s="69">
        <v>2298800</v>
      </c>
      <c r="M21" s="65"/>
    </row>
    <row r="22" spans="1:13" s="60" customFormat="1" ht="21" customHeight="1" outlineLevel="1">
      <c r="A22" s="604"/>
      <c r="B22" s="606"/>
      <c r="C22" s="598" t="s">
        <v>65</v>
      </c>
      <c r="D22" s="609">
        <v>8700</v>
      </c>
      <c r="E22" s="609">
        <v>8700</v>
      </c>
      <c r="F22" s="584">
        <f>E22-D22</f>
        <v>0</v>
      </c>
      <c r="G22" s="611"/>
      <c r="H22" s="291"/>
      <c r="I22" s="291"/>
      <c r="J22" s="291"/>
      <c r="K22" s="70" t="s">
        <v>149</v>
      </c>
      <c r="L22" s="67">
        <v>1620000</v>
      </c>
      <c r="M22" s="65"/>
    </row>
    <row r="23" spans="1:13" s="60" customFormat="1" ht="21" customHeight="1" outlineLevel="1">
      <c r="A23" s="604"/>
      <c r="B23" s="606"/>
      <c r="C23" s="602"/>
      <c r="D23" s="600"/>
      <c r="E23" s="600"/>
      <c r="F23" s="585"/>
      <c r="G23" s="598"/>
      <c r="H23" s="290">
        <v>5400</v>
      </c>
      <c r="I23" s="290"/>
      <c r="J23" s="290"/>
      <c r="K23" s="315" t="s">
        <v>148</v>
      </c>
      <c r="L23" s="69">
        <v>3780000</v>
      </c>
      <c r="M23" s="65"/>
    </row>
    <row r="24" spans="1:13" s="60" customFormat="1" ht="22.5" customHeight="1" outlineLevel="1">
      <c r="A24" s="604"/>
      <c r="B24" s="606"/>
      <c r="C24" s="602"/>
      <c r="D24" s="600"/>
      <c r="E24" s="600"/>
      <c r="F24" s="585"/>
      <c r="G24" s="598"/>
      <c r="H24" s="290"/>
      <c r="I24" s="290">
        <v>3300</v>
      </c>
      <c r="J24" s="290"/>
      <c r="K24" s="315" t="s">
        <v>170</v>
      </c>
      <c r="L24" s="69">
        <v>3300000</v>
      </c>
      <c r="M24" s="65"/>
    </row>
    <row r="25" spans="1:13" s="60" customFormat="1" ht="26.25" customHeight="1" outlineLevel="1">
      <c r="A25" s="198" t="s">
        <v>75</v>
      </c>
      <c r="B25" s="127"/>
      <c r="C25" s="127"/>
      <c r="D25" s="128">
        <f>SUM(D26:D27)</f>
        <v>3000</v>
      </c>
      <c r="E25" s="128">
        <f>SUM(E26:E27)</f>
        <v>3000</v>
      </c>
      <c r="F25" s="346">
        <f t="shared" ref="F25:F31" si="1">E25-D25</f>
        <v>0</v>
      </c>
      <c r="G25" s="339">
        <f>E25/E5*100</f>
        <v>0.67083028664578148</v>
      </c>
      <c r="H25" s="293"/>
      <c r="I25" s="293"/>
      <c r="J25" s="293"/>
      <c r="K25" s="71"/>
      <c r="L25" s="72"/>
      <c r="M25" s="65"/>
    </row>
    <row r="26" spans="1:13" s="60" customFormat="1" ht="43.5" customHeight="1" outlineLevel="1" thickBot="1">
      <c r="A26" s="486"/>
      <c r="B26" s="347" t="s">
        <v>75</v>
      </c>
      <c r="C26" s="487" t="s">
        <v>76</v>
      </c>
      <c r="D26" s="488">
        <v>2000</v>
      </c>
      <c r="E26" s="488">
        <v>2000</v>
      </c>
      <c r="F26" s="489">
        <f t="shared" si="1"/>
        <v>0</v>
      </c>
      <c r="G26" s="490"/>
      <c r="H26" s="491"/>
      <c r="I26" s="491"/>
      <c r="J26" s="491">
        <v>2000</v>
      </c>
      <c r="K26" s="492" t="s">
        <v>304</v>
      </c>
      <c r="L26" s="493" t="s">
        <v>305</v>
      </c>
    </row>
    <row r="27" spans="1:13" s="60" customFormat="1" ht="23.25" customHeight="1" outlineLevel="1">
      <c r="A27" s="195"/>
      <c r="B27" s="302"/>
      <c r="C27" s="416" t="s">
        <v>77</v>
      </c>
      <c r="D27" s="533">
        <v>1000</v>
      </c>
      <c r="E27" s="417">
        <v>1000</v>
      </c>
      <c r="F27" s="415">
        <f t="shared" si="1"/>
        <v>0</v>
      </c>
      <c r="G27" s="416"/>
      <c r="H27" s="290"/>
      <c r="I27" s="290"/>
      <c r="J27" s="290">
        <v>1000</v>
      </c>
      <c r="K27" s="76" t="s">
        <v>88</v>
      </c>
      <c r="L27" s="73">
        <v>1000000</v>
      </c>
    </row>
    <row r="28" spans="1:13" s="60" customFormat="1" ht="27.75" customHeight="1" outlineLevel="1">
      <c r="A28" s="597" t="s">
        <v>59</v>
      </c>
      <c r="B28" s="598" t="s">
        <v>59</v>
      </c>
      <c r="C28" s="506" t="s">
        <v>150</v>
      </c>
      <c r="D28" s="348">
        <v>0</v>
      </c>
      <c r="E28" s="348">
        <v>0</v>
      </c>
      <c r="F28" s="349">
        <f t="shared" si="1"/>
        <v>0</v>
      </c>
      <c r="G28" s="288">
        <v>0</v>
      </c>
      <c r="H28" s="350"/>
      <c r="I28" s="350"/>
      <c r="J28" s="350"/>
      <c r="K28" s="351" t="s">
        <v>150</v>
      </c>
      <c r="L28" s="352">
        <v>0</v>
      </c>
    </row>
    <row r="29" spans="1:13" s="60" customFormat="1" ht="30" customHeight="1" outlineLevel="1">
      <c r="A29" s="597"/>
      <c r="B29" s="599"/>
      <c r="C29" s="505" t="s">
        <v>147</v>
      </c>
      <c r="D29" s="128">
        <v>5000</v>
      </c>
      <c r="E29" s="128">
        <v>5000</v>
      </c>
      <c r="F29" s="156">
        <f t="shared" si="1"/>
        <v>0</v>
      </c>
      <c r="G29" s="482">
        <v>1</v>
      </c>
      <c r="H29" s="483"/>
      <c r="I29" s="483"/>
      <c r="J29" s="483">
        <v>5000</v>
      </c>
      <c r="K29" s="484" t="s">
        <v>146</v>
      </c>
      <c r="L29" s="485">
        <v>5000000</v>
      </c>
    </row>
    <row r="30" spans="1:13" s="60" customFormat="1" ht="24.95" customHeight="1" outlineLevel="1">
      <c r="A30" s="479"/>
      <c r="B30" s="196"/>
      <c r="C30" s="480"/>
      <c r="D30" s="434">
        <f>SUM(D31:D41)</f>
        <v>45601</v>
      </c>
      <c r="E30" s="434">
        <f>SUM(E31:E41)</f>
        <v>54585</v>
      </c>
      <c r="F30" s="435">
        <f t="shared" si="1"/>
        <v>8984</v>
      </c>
      <c r="G30" s="340">
        <f>E30/E5*100</f>
        <v>12.205757065519993</v>
      </c>
      <c r="H30" s="292"/>
      <c r="I30" s="292"/>
      <c r="J30" s="292"/>
      <c r="K30" s="62"/>
      <c r="L30" s="481"/>
    </row>
    <row r="31" spans="1:13" s="60" customFormat="1" ht="24.95" customHeight="1" outlineLevel="1">
      <c r="A31" s="197" t="s">
        <v>60</v>
      </c>
      <c r="B31" s="288" t="s">
        <v>60</v>
      </c>
      <c r="C31" s="342" t="s">
        <v>78</v>
      </c>
      <c r="D31" s="600">
        <v>33601</v>
      </c>
      <c r="E31" s="600">
        <v>42182</v>
      </c>
      <c r="F31" s="584">
        <f t="shared" si="1"/>
        <v>8581</v>
      </c>
      <c r="G31" s="598"/>
      <c r="H31" s="291">
        <v>2803</v>
      </c>
      <c r="I31" s="291"/>
      <c r="J31" s="291"/>
      <c r="K31" s="305" t="s">
        <v>144</v>
      </c>
      <c r="L31" s="413">
        <v>2802842</v>
      </c>
    </row>
    <row r="32" spans="1:13" s="60" customFormat="1" ht="24.95" customHeight="1" outlineLevel="1">
      <c r="A32" s="197"/>
      <c r="B32" s="301"/>
      <c r="C32" s="343"/>
      <c r="D32" s="601"/>
      <c r="E32" s="601"/>
      <c r="F32" s="585"/>
      <c r="G32" s="602"/>
      <c r="H32" s="290">
        <v>8871</v>
      </c>
      <c r="I32" s="290"/>
      <c r="J32" s="290"/>
      <c r="K32" s="76" t="s">
        <v>155</v>
      </c>
      <c r="L32" s="73">
        <v>8871423</v>
      </c>
    </row>
    <row r="33" spans="1:12" s="60" customFormat="1" ht="24.95" customHeight="1" outlineLevel="1">
      <c r="A33" s="197"/>
      <c r="B33" s="301"/>
      <c r="C33" s="343"/>
      <c r="D33" s="601"/>
      <c r="E33" s="601"/>
      <c r="F33" s="585"/>
      <c r="G33" s="602"/>
      <c r="H33" s="290"/>
      <c r="I33" s="290">
        <v>0</v>
      </c>
      <c r="J33" s="290"/>
      <c r="K33" s="76" t="s">
        <v>312</v>
      </c>
      <c r="L33" s="73">
        <v>159</v>
      </c>
    </row>
    <row r="34" spans="1:12" s="60" customFormat="1" ht="24.95" customHeight="1" outlineLevel="1">
      <c r="A34" s="197"/>
      <c r="B34" s="301"/>
      <c r="C34" s="343"/>
      <c r="D34" s="601"/>
      <c r="E34" s="601"/>
      <c r="F34" s="585"/>
      <c r="G34" s="602"/>
      <c r="H34" s="290"/>
      <c r="I34" s="290">
        <v>1</v>
      </c>
      <c r="J34" s="290"/>
      <c r="K34" s="76" t="s">
        <v>156</v>
      </c>
      <c r="L34" s="73">
        <v>246</v>
      </c>
    </row>
    <row r="35" spans="1:12" s="60" customFormat="1" ht="24.95" customHeight="1" outlineLevel="1">
      <c r="A35" s="197"/>
      <c r="B35" s="301"/>
      <c r="C35" s="343"/>
      <c r="D35" s="601"/>
      <c r="E35" s="601"/>
      <c r="F35" s="585"/>
      <c r="G35" s="602"/>
      <c r="H35" s="290"/>
      <c r="I35" s="290">
        <v>28187</v>
      </c>
      <c r="J35" s="290"/>
      <c r="K35" s="76" t="s">
        <v>83</v>
      </c>
      <c r="L35" s="414">
        <v>28187307</v>
      </c>
    </row>
    <row r="36" spans="1:12" s="60" customFormat="1" ht="24.95" customHeight="1">
      <c r="A36" s="197"/>
      <c r="B36" s="301"/>
      <c r="C36" s="343"/>
      <c r="D36" s="601"/>
      <c r="E36" s="601"/>
      <c r="F36" s="585"/>
      <c r="G36" s="602"/>
      <c r="H36" s="290"/>
      <c r="I36" s="290">
        <v>508</v>
      </c>
      <c r="J36" s="290"/>
      <c r="K36" s="76" t="s">
        <v>154</v>
      </c>
      <c r="L36" s="73">
        <v>507659</v>
      </c>
    </row>
    <row r="37" spans="1:12" s="60" customFormat="1" ht="24.95" customHeight="1">
      <c r="A37" s="197"/>
      <c r="B37" s="301"/>
      <c r="C37" s="343"/>
      <c r="D37" s="601"/>
      <c r="E37" s="601"/>
      <c r="F37" s="585"/>
      <c r="G37" s="602"/>
      <c r="H37" s="290"/>
      <c r="I37" s="290">
        <v>1812</v>
      </c>
      <c r="J37" s="290"/>
      <c r="K37" s="76" t="s">
        <v>84</v>
      </c>
      <c r="L37" s="73">
        <v>1812381</v>
      </c>
    </row>
    <row r="38" spans="1:12" s="60" customFormat="1" ht="24.95" customHeight="1">
      <c r="A38" s="197"/>
      <c r="B38" s="301"/>
      <c r="C38" s="536"/>
      <c r="D38" s="537"/>
      <c r="E38" s="537"/>
      <c r="F38" s="535"/>
      <c r="G38" s="536"/>
      <c r="H38" s="290"/>
      <c r="I38" s="290"/>
      <c r="J38" s="290"/>
      <c r="K38" s="76" t="s">
        <v>344</v>
      </c>
      <c r="L38" s="73">
        <v>75</v>
      </c>
    </row>
    <row r="39" spans="1:12" s="60" customFormat="1" ht="24.95" customHeight="1">
      <c r="A39" s="197"/>
      <c r="B39" s="301"/>
      <c r="C39" s="340"/>
      <c r="D39" s="303"/>
      <c r="E39" s="303"/>
      <c r="F39" s="304"/>
      <c r="G39" s="302"/>
      <c r="H39" s="292"/>
      <c r="I39" s="292"/>
      <c r="J39" s="292"/>
      <c r="K39" s="185" t="s">
        <v>85</v>
      </c>
      <c r="L39" s="186">
        <f>SUM(L31:L38)</f>
        <v>42182092</v>
      </c>
    </row>
    <row r="40" spans="1:12" s="60" customFormat="1" ht="40.5" customHeight="1">
      <c r="A40" s="197"/>
      <c r="B40" s="301"/>
      <c r="C40" s="586" t="s">
        <v>79</v>
      </c>
      <c r="D40" s="303">
        <v>4200</v>
      </c>
      <c r="E40" s="303">
        <v>4594</v>
      </c>
      <c r="F40" s="304">
        <f>E40-D40</f>
        <v>394</v>
      </c>
      <c r="G40" s="302"/>
      <c r="H40" s="196"/>
      <c r="I40" s="196"/>
      <c r="J40" s="302">
        <v>4594</v>
      </c>
      <c r="K40" s="500" t="s">
        <v>332</v>
      </c>
      <c r="L40" s="192" t="s">
        <v>343</v>
      </c>
    </row>
    <row r="41" spans="1:12" s="60" customFormat="1" ht="24.95" customHeight="1">
      <c r="A41" s="195"/>
      <c r="B41" s="302"/>
      <c r="C41" s="587"/>
      <c r="D41" s="531">
        <v>7800</v>
      </c>
      <c r="E41" s="341">
        <v>7809</v>
      </c>
      <c r="F41" s="156">
        <f>E41-D41</f>
        <v>9</v>
      </c>
      <c r="G41" s="339"/>
      <c r="H41" s="293"/>
      <c r="I41" s="293"/>
      <c r="J41" s="293">
        <v>7809</v>
      </c>
      <c r="K41" s="78" t="s">
        <v>145</v>
      </c>
      <c r="L41" s="77">
        <v>7809623</v>
      </c>
    </row>
    <row r="42" spans="1:12" s="60" customFormat="1" ht="24.95" customHeight="1">
      <c r="A42" s="199" t="s">
        <v>80</v>
      </c>
      <c r="B42" s="200"/>
      <c r="C42" s="201"/>
      <c r="D42" s="74">
        <f>SUM(D43:D46)</f>
        <v>1030</v>
      </c>
      <c r="E42" s="74">
        <f>SUM(E43:E46)</f>
        <v>1030</v>
      </c>
      <c r="F42" s="344">
        <f>E42-D42</f>
        <v>0</v>
      </c>
      <c r="G42" s="340"/>
      <c r="H42" s="292"/>
      <c r="I42" s="292"/>
      <c r="J42" s="292"/>
      <c r="K42" s="63"/>
      <c r="L42" s="75"/>
    </row>
    <row r="43" spans="1:12" s="60" customFormat="1" ht="24.95" customHeight="1">
      <c r="A43" s="202"/>
      <c r="B43" s="204" t="s">
        <v>61</v>
      </c>
      <c r="C43" s="345" t="s">
        <v>81</v>
      </c>
      <c r="D43" s="287">
        <v>30</v>
      </c>
      <c r="E43" s="287">
        <v>30</v>
      </c>
      <c r="F43" s="344">
        <f>E43-D43</f>
        <v>0</v>
      </c>
      <c r="G43" s="345"/>
      <c r="H43" s="289"/>
      <c r="I43" s="289">
        <v>30</v>
      </c>
      <c r="J43" s="289"/>
      <c r="K43" s="79" t="s">
        <v>86</v>
      </c>
      <c r="L43" s="80">
        <v>30000</v>
      </c>
    </row>
    <row r="44" spans="1:12" s="60" customFormat="1" ht="24.95" customHeight="1">
      <c r="A44" s="202"/>
      <c r="B44" s="204"/>
      <c r="C44" s="588" t="s">
        <v>82</v>
      </c>
      <c r="D44" s="591">
        <v>1000</v>
      </c>
      <c r="E44" s="591">
        <v>1000</v>
      </c>
      <c r="F44" s="594">
        <f>E44-D44</f>
        <v>0</v>
      </c>
      <c r="G44" s="581"/>
      <c r="H44" s="295"/>
      <c r="I44" s="295">
        <v>400</v>
      </c>
      <c r="J44" s="295"/>
      <c r="K44" s="64" t="s">
        <v>89</v>
      </c>
      <c r="L44" s="189">
        <v>400000</v>
      </c>
    </row>
    <row r="45" spans="1:12" s="60" customFormat="1" ht="24.95" customHeight="1">
      <c r="A45" s="202"/>
      <c r="B45" s="204"/>
      <c r="C45" s="589"/>
      <c r="D45" s="592"/>
      <c r="E45" s="592"/>
      <c r="F45" s="595"/>
      <c r="G45" s="582"/>
      <c r="H45" s="294"/>
      <c r="I45" s="294">
        <v>500</v>
      </c>
      <c r="J45" s="294"/>
      <c r="K45" s="187" t="s">
        <v>87</v>
      </c>
      <c r="L45" s="73">
        <v>500000</v>
      </c>
    </row>
    <row r="46" spans="1:12" s="60" customFormat="1" ht="24.95" customHeight="1" thickBot="1">
      <c r="A46" s="203"/>
      <c r="B46" s="205"/>
      <c r="C46" s="590"/>
      <c r="D46" s="593"/>
      <c r="E46" s="593"/>
      <c r="F46" s="596"/>
      <c r="G46" s="583"/>
      <c r="H46" s="296"/>
      <c r="I46" s="296">
        <v>100</v>
      </c>
      <c r="J46" s="296"/>
      <c r="K46" s="188" t="s">
        <v>82</v>
      </c>
      <c r="L46" s="190">
        <v>100000</v>
      </c>
    </row>
    <row r="47" spans="1:12" ht="10.5">
      <c r="A47" s="29"/>
      <c r="B47" s="29"/>
      <c r="C47" s="29"/>
      <c r="D47" s="39"/>
      <c r="E47" s="29"/>
      <c r="F47" s="29"/>
      <c r="G47" s="29"/>
      <c r="H47" s="29"/>
      <c r="I47" s="29"/>
      <c r="J47" s="29"/>
      <c r="K47" s="29"/>
      <c r="L47" s="30"/>
    </row>
    <row r="48" spans="1:12" ht="10.5">
      <c r="A48" s="29"/>
      <c r="B48" s="29"/>
      <c r="C48" s="29"/>
      <c r="D48" s="28"/>
      <c r="E48" s="29"/>
      <c r="F48" s="29"/>
      <c r="G48" s="29"/>
      <c r="H48" s="29"/>
      <c r="I48" s="29"/>
      <c r="J48" s="29"/>
      <c r="K48" s="29"/>
      <c r="L48" s="30"/>
    </row>
    <row r="49" spans="1:12" ht="10.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/>
    </row>
    <row r="50" spans="1:12" ht="10.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</row>
    <row r="51" spans="1:12" ht="10.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/>
    </row>
    <row r="52" spans="1:12" ht="10.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/>
    </row>
    <row r="53" spans="1:12" ht="10.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/>
    </row>
    <row r="54" spans="1:12" ht="10.5">
      <c r="A54" s="31"/>
      <c r="B54" s="31"/>
      <c r="C54" s="31"/>
      <c r="D54" s="29"/>
      <c r="E54" s="31"/>
      <c r="F54" s="31"/>
      <c r="G54" s="31"/>
      <c r="H54" s="31"/>
      <c r="I54" s="31"/>
      <c r="J54" s="31"/>
      <c r="K54" s="31"/>
      <c r="L54" s="32"/>
    </row>
    <row r="55" spans="1:12" ht="10.5">
      <c r="A55" s="31"/>
      <c r="B55" s="31"/>
      <c r="C55" s="31"/>
      <c r="D55" s="29"/>
      <c r="E55" s="31"/>
      <c r="F55" s="31"/>
      <c r="G55" s="31"/>
      <c r="H55" s="31"/>
      <c r="I55" s="31"/>
      <c r="J55" s="31"/>
      <c r="K55" s="31"/>
      <c r="L55" s="32"/>
    </row>
    <row r="56" spans="1:12" ht="10.5">
      <c r="A56" s="31"/>
      <c r="B56" s="31"/>
      <c r="C56" s="31"/>
      <c r="D56" s="29"/>
      <c r="E56" s="31"/>
      <c r="F56" s="31"/>
      <c r="G56" s="31"/>
      <c r="H56" s="31"/>
      <c r="I56" s="31"/>
      <c r="J56" s="31"/>
      <c r="K56" s="31"/>
      <c r="L56" s="32"/>
    </row>
    <row r="57" spans="1:12" ht="10.5">
      <c r="A57" s="27"/>
      <c r="B57" s="27"/>
      <c r="C57" s="27"/>
      <c r="D57" s="29"/>
      <c r="E57" s="27"/>
      <c r="F57" s="27"/>
      <c r="K57" s="27"/>
      <c r="L57" s="33"/>
    </row>
    <row r="58" spans="1:12" ht="10.5">
      <c r="A58" s="27"/>
      <c r="B58" s="27"/>
      <c r="C58" s="27"/>
      <c r="D58" s="31"/>
      <c r="E58" s="27"/>
      <c r="F58" s="27"/>
      <c r="K58" s="27"/>
      <c r="L58" s="33"/>
    </row>
    <row r="59" spans="1:12" ht="10.5">
      <c r="A59" s="27"/>
      <c r="B59" s="27"/>
      <c r="C59" s="27"/>
      <c r="D59" s="31"/>
      <c r="E59" s="27"/>
      <c r="F59" s="27"/>
      <c r="K59" s="27"/>
      <c r="L59" s="33"/>
    </row>
    <row r="60" spans="1:12" ht="10.5">
      <c r="A60" s="27"/>
      <c r="B60" s="27"/>
      <c r="C60" s="27"/>
      <c r="D60" s="31"/>
      <c r="E60" s="27"/>
      <c r="F60" s="27"/>
      <c r="K60" s="27"/>
      <c r="L60" s="33"/>
    </row>
    <row r="61" spans="1:12" ht="10.5">
      <c r="A61" s="27"/>
      <c r="B61" s="27"/>
      <c r="C61" s="27"/>
      <c r="D61" s="27"/>
      <c r="E61" s="27"/>
      <c r="F61" s="27"/>
      <c r="K61" s="27"/>
      <c r="L61" s="33"/>
    </row>
    <row r="62" spans="1:12" ht="10.5">
      <c r="A62" s="27"/>
      <c r="B62" s="27"/>
      <c r="C62" s="27"/>
      <c r="D62" s="27"/>
      <c r="E62" s="27"/>
      <c r="F62" s="27"/>
      <c r="K62" s="27"/>
      <c r="L62" s="33"/>
    </row>
    <row r="63" spans="1:12" ht="10.5">
      <c r="A63" s="27"/>
      <c r="B63" s="27"/>
      <c r="C63" s="27"/>
      <c r="D63" s="27"/>
      <c r="E63" s="27"/>
      <c r="F63" s="27"/>
      <c r="K63" s="27"/>
      <c r="L63" s="33"/>
    </row>
    <row r="64" spans="1:12" ht="10.5">
      <c r="D64" s="27"/>
    </row>
    <row r="65" spans="4:4" ht="10.5">
      <c r="D65" s="27"/>
    </row>
    <row r="66" spans="4:4" ht="10.5">
      <c r="D66" s="27"/>
    </row>
    <row r="67" spans="4:4" ht="10.5">
      <c r="D67" s="27"/>
    </row>
  </sheetData>
  <sheetProtection password="DF8A" sheet="1" objects="1" scenarios="1" formatCells="0" formatColumns="0" formatRows="0" insertColumns="0" insertRows="0" insertHyperlinks="0" deleteColumns="0" deleteRows="0"/>
  <mergeCells count="46">
    <mergeCell ref="A1:L1"/>
    <mergeCell ref="A3:C3"/>
    <mergeCell ref="F3:F4"/>
    <mergeCell ref="G3:G4"/>
    <mergeCell ref="H3:H4"/>
    <mergeCell ref="I3:I4"/>
    <mergeCell ref="J3:J4"/>
    <mergeCell ref="K3:L4"/>
    <mergeCell ref="A5:C5"/>
    <mergeCell ref="A6:A7"/>
    <mergeCell ref="B6:B7"/>
    <mergeCell ref="C6:C7"/>
    <mergeCell ref="D6:D7"/>
    <mergeCell ref="F6:F7"/>
    <mergeCell ref="G6:G7"/>
    <mergeCell ref="I6:I7"/>
    <mergeCell ref="A9:A24"/>
    <mergeCell ref="B10:B24"/>
    <mergeCell ref="C10:C13"/>
    <mergeCell ref="D10:D13"/>
    <mergeCell ref="E10:E13"/>
    <mergeCell ref="F10:F13"/>
    <mergeCell ref="G10:G13"/>
    <mergeCell ref="E6:E7"/>
    <mergeCell ref="C22:C24"/>
    <mergeCell ref="D22:D24"/>
    <mergeCell ref="E22:E24"/>
    <mergeCell ref="F22:F24"/>
    <mergeCell ref="G22:G24"/>
    <mergeCell ref="C16:C19"/>
    <mergeCell ref="D16:D19"/>
    <mergeCell ref="E16:E19"/>
    <mergeCell ref="F16:F19"/>
    <mergeCell ref="G16:G19"/>
    <mergeCell ref="A28:A29"/>
    <mergeCell ref="B28:B29"/>
    <mergeCell ref="D31:D37"/>
    <mergeCell ref="E31:E37"/>
    <mergeCell ref="G31:G37"/>
    <mergeCell ref="G44:G46"/>
    <mergeCell ref="F31:F37"/>
    <mergeCell ref="C40:C41"/>
    <mergeCell ref="C44:C46"/>
    <mergeCell ref="D44:D46"/>
    <mergeCell ref="E44:E46"/>
    <mergeCell ref="F44:F4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E191"/>
  <sheetViews>
    <sheetView topLeftCell="E1" workbookViewId="0">
      <pane ySplit="4" topLeftCell="A113" activePane="bottomLeft" state="frozen"/>
      <selection activeCell="C16" sqref="C16"/>
      <selection pane="bottomLeft" activeCell="W1" sqref="W1:AE1048576"/>
    </sheetView>
  </sheetViews>
  <sheetFormatPr defaultRowHeight="12"/>
  <cols>
    <col min="1" max="1" width="6.77734375" style="25" customWidth="1"/>
    <col min="2" max="2" width="7" style="25" customWidth="1"/>
    <col min="3" max="3" width="10" style="36" customWidth="1"/>
    <col min="4" max="4" width="10.33203125" style="475" customWidth="1"/>
    <col min="5" max="5" width="10.88671875" style="467" customWidth="1"/>
    <col min="6" max="6" width="8.88671875" style="476" customWidth="1"/>
    <col min="7" max="7" width="6.5546875" style="37" customWidth="1"/>
    <col min="8" max="8" width="8.109375" style="26" customWidth="1"/>
    <col min="9" max="9" width="8.33203125" style="26" customWidth="1"/>
    <col min="10" max="10" width="8.21875" style="26" customWidth="1"/>
    <col min="11" max="11" width="6.6640625" style="26" customWidth="1"/>
    <col min="12" max="12" width="11.6640625" style="171" customWidth="1"/>
    <col min="13" max="13" width="5.33203125" style="27" customWidth="1"/>
    <col min="14" max="14" width="5.6640625" style="27" customWidth="1"/>
    <col min="15" max="15" width="1.5546875" style="27" customWidth="1"/>
    <col min="16" max="16" width="9.6640625" style="27" customWidth="1"/>
    <col min="17" max="17" width="3.6640625" style="27" customWidth="1"/>
    <col min="18" max="18" width="1.44140625" style="27" customWidth="1"/>
    <col min="19" max="19" width="3.44140625" style="27" customWidth="1"/>
    <col min="20" max="20" width="4.21875" style="27" customWidth="1"/>
    <col min="21" max="21" width="2.77734375" style="27" customWidth="1"/>
    <col min="22" max="22" width="12.5546875" style="474" customWidth="1"/>
    <col min="23" max="23" width="11.6640625" style="27" hidden="1" customWidth="1"/>
    <col min="24" max="24" width="10" style="25" hidden="1" customWidth="1"/>
    <col min="25" max="26" width="9.5546875" style="25" hidden="1" customWidth="1"/>
    <col min="27" max="28" width="9.21875" style="25" hidden="1" customWidth="1"/>
    <col min="29" max="29" width="8.88671875" style="25" hidden="1" customWidth="1"/>
    <col min="30" max="30" width="14.109375" style="25" hidden="1" customWidth="1"/>
    <col min="31" max="31" width="8.88671875" style="25" hidden="1" customWidth="1"/>
    <col min="32" max="16384" width="8.88671875" style="25"/>
  </cols>
  <sheetData>
    <row r="1" spans="1:30" ht="31.5" customHeight="1">
      <c r="A1" s="678" t="s">
        <v>341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412"/>
    </row>
    <row r="2" spans="1:30" ht="18.75" customHeight="1" thickBot="1">
      <c r="C2" s="35"/>
      <c r="L2" s="162"/>
      <c r="V2" s="474" t="s">
        <v>175</v>
      </c>
      <c r="X2" s="25">
        <v>9623</v>
      </c>
      <c r="Y2" s="25">
        <v>12381</v>
      </c>
      <c r="Z2" s="25">
        <v>787307</v>
      </c>
      <c r="AA2" s="25">
        <v>393826</v>
      </c>
      <c r="AC2" s="25">
        <v>107659</v>
      </c>
      <c r="AD2" s="25">
        <f>SUM(X2:AC2)</f>
        <v>1310796</v>
      </c>
    </row>
    <row r="3" spans="1:30" ht="15" customHeight="1">
      <c r="A3" s="679" t="s">
        <v>176</v>
      </c>
      <c r="B3" s="681" t="s">
        <v>177</v>
      </c>
      <c r="C3" s="681" t="s">
        <v>178</v>
      </c>
      <c r="D3" s="297" t="s">
        <v>338</v>
      </c>
      <c r="E3" s="297" t="s">
        <v>309</v>
      </c>
      <c r="F3" s="619" t="s">
        <v>322</v>
      </c>
      <c r="G3" s="621" t="s">
        <v>57</v>
      </c>
      <c r="H3" s="683" t="s">
        <v>92</v>
      </c>
      <c r="I3" s="440" t="s">
        <v>179</v>
      </c>
      <c r="J3" s="683" t="s">
        <v>93</v>
      </c>
      <c r="K3" s="683" t="s">
        <v>180</v>
      </c>
      <c r="L3" s="685" t="s">
        <v>181</v>
      </c>
      <c r="M3" s="685"/>
      <c r="N3" s="685"/>
      <c r="O3" s="685"/>
      <c r="P3" s="685"/>
      <c r="Q3" s="685"/>
      <c r="R3" s="685"/>
      <c r="S3" s="685"/>
      <c r="T3" s="685"/>
      <c r="U3" s="685"/>
      <c r="V3" s="686"/>
      <c r="W3" s="436" t="s">
        <v>316</v>
      </c>
      <c r="X3" s="25" t="s">
        <v>182</v>
      </c>
      <c r="Y3" s="25" t="s">
        <v>183</v>
      </c>
      <c r="Z3" s="25" t="s">
        <v>184</v>
      </c>
      <c r="AA3" s="25" t="s">
        <v>180</v>
      </c>
      <c r="AB3" s="25" t="s">
        <v>179</v>
      </c>
      <c r="AC3" s="25" t="s">
        <v>185</v>
      </c>
    </row>
    <row r="4" spans="1:30" ht="15" customHeight="1">
      <c r="A4" s="680"/>
      <c r="B4" s="682"/>
      <c r="C4" s="682"/>
      <c r="D4" s="300" t="s">
        <v>379</v>
      </c>
      <c r="E4" s="300" t="s">
        <v>339</v>
      </c>
      <c r="F4" s="620"/>
      <c r="G4" s="622"/>
      <c r="H4" s="684"/>
      <c r="I4" s="441" t="s">
        <v>92</v>
      </c>
      <c r="J4" s="684"/>
      <c r="K4" s="684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8"/>
      <c r="W4" s="439">
        <v>35983900</v>
      </c>
      <c r="X4" s="26">
        <v>12800000</v>
      </c>
      <c r="Y4" s="26">
        <v>2800000</v>
      </c>
      <c r="Z4" s="26">
        <v>62230000</v>
      </c>
      <c r="AA4" s="26">
        <v>7200000</v>
      </c>
      <c r="AB4" s="26">
        <v>9000000</v>
      </c>
      <c r="AC4" s="26">
        <v>5200000</v>
      </c>
      <c r="AD4" s="336">
        <f>SUM(X4:AC4)</f>
        <v>99230000</v>
      </c>
    </row>
    <row r="5" spans="1:30" ht="22.5" customHeight="1" thickBot="1">
      <c r="A5" s="691" t="s">
        <v>186</v>
      </c>
      <c r="B5" s="692"/>
      <c r="C5" s="330"/>
      <c r="D5" s="81">
        <f>D6+D68+D74+D124+D126</f>
        <v>439032</v>
      </c>
      <c r="E5" s="468">
        <f>E6+E68+E74+E124+E126</f>
        <v>447207</v>
      </c>
      <c r="F5" s="82">
        <f>E5-D5</f>
        <v>8175</v>
      </c>
      <c r="G5" s="442">
        <v>100</v>
      </c>
      <c r="H5" s="443">
        <f>H134</f>
        <v>264659</v>
      </c>
      <c r="I5" s="443">
        <f>I134</f>
        <v>87707</v>
      </c>
      <c r="J5" s="443">
        <f>J134</f>
        <v>74438</v>
      </c>
      <c r="K5" s="443">
        <f>K134</f>
        <v>20403</v>
      </c>
      <c r="L5" s="163"/>
      <c r="M5" s="83"/>
      <c r="N5" s="83"/>
      <c r="O5" s="83"/>
      <c r="P5" s="83"/>
      <c r="Q5" s="83"/>
      <c r="R5" s="83"/>
      <c r="S5" s="83"/>
      <c r="T5" s="83"/>
      <c r="U5" s="83"/>
      <c r="V5" s="84"/>
      <c r="W5" s="26">
        <f>SUM(W6:W133)</f>
        <v>35983900</v>
      </c>
      <c r="X5" s="526">
        <f>SUM(X6:X133)</f>
        <v>12809623</v>
      </c>
      <c r="Y5" s="526">
        <f>SUM(Y6:Y133)</f>
        <v>2812381</v>
      </c>
      <c r="Z5" s="26">
        <f>SUM(Z6:Z133)</f>
        <v>63017307</v>
      </c>
      <c r="AA5" s="526">
        <f>SUM(AA6:AA133)</f>
        <v>7593826</v>
      </c>
      <c r="AB5" s="26">
        <f t="shared" ref="AB5:AC5" si="0">SUM(AB6:AB191)</f>
        <v>7200000</v>
      </c>
      <c r="AC5" s="526">
        <f t="shared" si="0"/>
        <v>5307659</v>
      </c>
      <c r="AD5" s="362">
        <f>SUM(X5:AC5)</f>
        <v>98740796</v>
      </c>
    </row>
    <row r="6" spans="1:30" ht="17.100000000000001" customHeight="1">
      <c r="A6" s="693" t="s">
        <v>187</v>
      </c>
      <c r="B6" s="329"/>
      <c r="C6" s="329"/>
      <c r="D6" s="154">
        <f>D7+D21+D26</f>
        <v>346957</v>
      </c>
      <c r="E6" s="154">
        <f>E7+E21+E26</f>
        <v>347808</v>
      </c>
      <c r="F6" s="155">
        <f>E6-D6</f>
        <v>851</v>
      </c>
      <c r="G6" s="444">
        <f>E6/E5*100</f>
        <v>77.77338011256532</v>
      </c>
      <c r="H6" s="445"/>
      <c r="I6" s="445"/>
      <c r="J6" s="445"/>
      <c r="K6" s="445"/>
      <c r="L6" s="164"/>
      <c r="M6" s="85"/>
      <c r="N6" s="85"/>
      <c r="O6" s="85"/>
      <c r="P6" s="85"/>
      <c r="Q6" s="85"/>
      <c r="R6" s="85"/>
      <c r="S6" s="85"/>
      <c r="T6" s="85"/>
      <c r="U6" s="85"/>
      <c r="V6" s="86"/>
      <c r="W6" s="407"/>
      <c r="Y6" s="26"/>
      <c r="Z6" s="26"/>
      <c r="AA6" s="26"/>
    </row>
    <row r="7" spans="1:30" ht="17.100000000000001" customHeight="1">
      <c r="A7" s="694"/>
      <c r="B7" s="381" t="s">
        <v>188</v>
      </c>
      <c r="C7" s="87"/>
      <c r="D7" s="469">
        <f>SUM(D8:D20)</f>
        <v>299977</v>
      </c>
      <c r="E7" s="469">
        <f>SUM(E8:E20)</f>
        <v>301368</v>
      </c>
      <c r="F7" s="88">
        <f t="shared" ref="F7:F70" si="1">E7-D7</f>
        <v>1391</v>
      </c>
      <c r="G7" s="446">
        <f>E7/E5*100</f>
        <v>67.388927275288623</v>
      </c>
      <c r="H7" s="447"/>
      <c r="I7" s="447"/>
      <c r="J7" s="447"/>
      <c r="K7" s="447"/>
      <c r="L7" s="165"/>
      <c r="M7" s="368"/>
      <c r="N7" s="368"/>
      <c r="O7" s="368"/>
      <c r="P7" s="368"/>
      <c r="Q7" s="368"/>
      <c r="R7" s="368"/>
      <c r="S7" s="368"/>
      <c r="T7" s="368"/>
      <c r="U7" s="368"/>
      <c r="V7" s="89"/>
      <c r="W7" s="407"/>
      <c r="Y7" s="26"/>
      <c r="Z7" s="26"/>
      <c r="AA7" s="26"/>
    </row>
    <row r="8" spans="1:30" ht="17.100000000000001" customHeight="1">
      <c r="A8" s="382"/>
      <c r="B8" s="381"/>
      <c r="C8" s="381" t="s">
        <v>189</v>
      </c>
      <c r="D8" s="308">
        <v>191139</v>
      </c>
      <c r="E8" s="308">
        <v>187193</v>
      </c>
      <c r="F8" s="90">
        <f t="shared" si="1"/>
        <v>-3946</v>
      </c>
      <c r="G8" s="448"/>
      <c r="H8" s="507">
        <v>123123</v>
      </c>
      <c r="I8" s="508"/>
      <c r="J8" s="509"/>
      <c r="K8" s="509"/>
      <c r="L8" s="166" t="s">
        <v>190</v>
      </c>
      <c r="M8" s="363"/>
      <c r="N8" s="363" t="s">
        <v>191</v>
      </c>
      <c r="O8" s="363"/>
      <c r="P8" s="660" t="s">
        <v>192</v>
      </c>
      <c r="Q8" s="660"/>
      <c r="R8" s="660"/>
      <c r="S8" s="660"/>
      <c r="T8" s="660"/>
      <c r="U8" s="110"/>
      <c r="V8" s="309">
        <v>123123000</v>
      </c>
      <c r="W8" s="101">
        <v>21876000</v>
      </c>
      <c r="Y8" s="26"/>
      <c r="Z8" s="26"/>
      <c r="AA8" s="26"/>
    </row>
    <row r="9" spans="1:30" ht="17.100000000000001" customHeight="1">
      <c r="A9" s="422"/>
      <c r="B9" s="421"/>
      <c r="C9" s="421"/>
      <c r="D9" s="308"/>
      <c r="E9" s="308"/>
      <c r="F9" s="90"/>
      <c r="G9" s="448"/>
      <c r="H9" s="308">
        <v>19170</v>
      </c>
      <c r="I9" s="508"/>
      <c r="J9" s="509"/>
      <c r="K9" s="509"/>
      <c r="L9" s="166"/>
      <c r="M9" s="418"/>
      <c r="N9" s="418" t="s">
        <v>323</v>
      </c>
      <c r="O9" s="418"/>
      <c r="P9" s="418"/>
      <c r="Q9" s="418"/>
      <c r="R9" s="418"/>
      <c r="S9" s="418"/>
      <c r="T9" s="418"/>
      <c r="U9" s="101"/>
      <c r="V9" s="478">
        <v>19170000</v>
      </c>
      <c r="W9" s="101"/>
      <c r="Y9" s="26"/>
      <c r="Z9" s="26"/>
      <c r="AA9" s="26"/>
    </row>
    <row r="10" spans="1:30" ht="17.25" customHeight="1">
      <c r="A10" s="382"/>
      <c r="B10" s="381"/>
      <c r="C10" s="87"/>
      <c r="D10" s="470"/>
      <c r="E10" s="470"/>
      <c r="F10" s="91">
        <f t="shared" si="1"/>
        <v>0</v>
      </c>
      <c r="G10" s="449"/>
      <c r="H10" s="470"/>
      <c r="I10" s="510">
        <v>44900</v>
      </c>
      <c r="J10" s="511"/>
      <c r="K10" s="511"/>
      <c r="L10" s="167"/>
      <c r="M10" s="373"/>
      <c r="N10" s="373" t="s">
        <v>151</v>
      </c>
      <c r="O10" s="373"/>
      <c r="P10" s="373"/>
      <c r="Q10" s="373"/>
      <c r="R10" s="373"/>
      <c r="S10" s="373"/>
      <c r="T10" s="373"/>
      <c r="U10" s="108"/>
      <c r="V10" s="534">
        <v>44900000</v>
      </c>
      <c r="W10" s="407"/>
      <c r="Y10" s="26"/>
      <c r="Z10" s="26"/>
      <c r="AA10" s="26"/>
    </row>
    <row r="11" spans="1:30" ht="17.100000000000001" customHeight="1">
      <c r="A11" s="382"/>
      <c r="B11" s="381"/>
      <c r="C11" s="381" t="s">
        <v>193</v>
      </c>
      <c r="D11" s="308">
        <v>62095</v>
      </c>
      <c r="E11" s="308">
        <v>67603</v>
      </c>
      <c r="F11" s="92">
        <f t="shared" si="1"/>
        <v>5508</v>
      </c>
      <c r="G11" s="450"/>
      <c r="H11" s="308">
        <v>46883</v>
      </c>
      <c r="I11" s="512">
        <v>0</v>
      </c>
      <c r="J11" s="513"/>
      <c r="K11" s="509"/>
      <c r="L11" s="166" t="s">
        <v>193</v>
      </c>
      <c r="M11" s="363"/>
      <c r="N11" s="363" t="s">
        <v>191</v>
      </c>
      <c r="O11" s="363"/>
      <c r="P11" s="660" t="s">
        <v>192</v>
      </c>
      <c r="Q11" s="660"/>
      <c r="R11" s="660"/>
      <c r="S11" s="660"/>
      <c r="T11" s="660"/>
      <c r="U11" s="363"/>
      <c r="V11" s="306">
        <v>46883110</v>
      </c>
      <c r="W11" s="407"/>
      <c r="Y11" s="26"/>
      <c r="Z11" s="26"/>
      <c r="AA11" s="26"/>
    </row>
    <row r="12" spans="1:30" ht="17.100000000000001" customHeight="1">
      <c r="A12" s="422"/>
      <c r="B12" s="421"/>
      <c r="C12" s="421"/>
      <c r="D12" s="308"/>
      <c r="E12" s="308"/>
      <c r="F12" s="92"/>
      <c r="G12" s="450"/>
      <c r="H12" s="308">
        <v>4302</v>
      </c>
      <c r="I12" s="512"/>
      <c r="J12" s="513"/>
      <c r="K12" s="509"/>
      <c r="L12" s="166"/>
      <c r="M12" s="418"/>
      <c r="N12" s="418" t="s">
        <v>323</v>
      </c>
      <c r="O12" s="418"/>
      <c r="P12" s="418"/>
      <c r="Q12" s="418"/>
      <c r="R12" s="418"/>
      <c r="S12" s="418"/>
      <c r="T12" s="418"/>
      <c r="U12" s="418"/>
      <c r="V12" s="306">
        <v>4301870</v>
      </c>
      <c r="W12" s="418"/>
      <c r="Y12" s="26"/>
      <c r="Z12" s="26"/>
      <c r="AA12" s="26"/>
    </row>
    <row r="13" spans="1:30" ht="18.75" customHeight="1">
      <c r="A13" s="382"/>
      <c r="B13" s="381"/>
      <c r="C13" s="87"/>
      <c r="D13" s="470"/>
      <c r="E13" s="470"/>
      <c r="F13" s="93">
        <f t="shared" si="1"/>
        <v>0</v>
      </c>
      <c r="G13" s="449"/>
      <c r="H13" s="470"/>
      <c r="I13" s="510">
        <v>16418</v>
      </c>
      <c r="J13" s="511"/>
      <c r="K13" s="511"/>
      <c r="L13" s="167"/>
      <c r="M13" s="373"/>
      <c r="N13" s="373" t="s">
        <v>151</v>
      </c>
      <c r="O13" s="373"/>
      <c r="P13" s="373"/>
      <c r="Q13" s="373"/>
      <c r="R13" s="373"/>
      <c r="S13" s="373"/>
      <c r="T13" s="373"/>
      <c r="U13" s="373"/>
      <c r="V13" s="411">
        <v>16417950</v>
      </c>
      <c r="W13" s="407">
        <v>5807690</v>
      </c>
      <c r="Y13" s="26"/>
      <c r="Z13" s="26"/>
      <c r="AA13" s="26"/>
    </row>
    <row r="14" spans="1:30" ht="17.100000000000001" customHeight="1">
      <c r="A14" s="382"/>
      <c r="B14" s="381"/>
      <c r="C14" s="676" t="s">
        <v>194</v>
      </c>
      <c r="D14" s="308">
        <v>21103</v>
      </c>
      <c r="E14" s="308">
        <v>21233</v>
      </c>
      <c r="F14" s="92">
        <f t="shared" si="1"/>
        <v>130</v>
      </c>
      <c r="G14" s="450"/>
      <c r="H14" s="308">
        <v>14167</v>
      </c>
      <c r="I14" s="508"/>
      <c r="J14" s="509"/>
      <c r="K14" s="509"/>
      <c r="L14" s="166" t="s">
        <v>195</v>
      </c>
      <c r="M14" s="363"/>
      <c r="N14" s="363" t="s">
        <v>191</v>
      </c>
      <c r="O14" s="363"/>
      <c r="P14" s="660" t="s">
        <v>192</v>
      </c>
      <c r="Q14" s="660"/>
      <c r="R14" s="660"/>
      <c r="S14" s="660"/>
      <c r="T14" s="660"/>
      <c r="U14" s="363"/>
      <c r="V14" s="306">
        <v>14167140</v>
      </c>
      <c r="W14" s="407"/>
      <c r="Y14" s="26"/>
      <c r="Z14" s="26"/>
      <c r="AA14" s="26"/>
      <c r="AB14" s="26"/>
    </row>
    <row r="15" spans="1:30" ht="17.100000000000001" customHeight="1">
      <c r="A15" s="422"/>
      <c r="B15" s="421"/>
      <c r="C15" s="677"/>
      <c r="D15" s="308"/>
      <c r="E15" s="308"/>
      <c r="F15" s="92"/>
      <c r="G15" s="450"/>
      <c r="H15" s="308">
        <v>1956</v>
      </c>
      <c r="I15" s="508"/>
      <c r="J15" s="509"/>
      <c r="K15" s="509"/>
      <c r="L15" s="166"/>
      <c r="M15" s="418"/>
      <c r="N15" s="418" t="s">
        <v>323</v>
      </c>
      <c r="O15" s="418"/>
      <c r="P15" s="418"/>
      <c r="Q15" s="418"/>
      <c r="R15" s="418"/>
      <c r="S15" s="418"/>
      <c r="T15" s="418"/>
      <c r="U15" s="418"/>
      <c r="V15" s="306">
        <v>1955980</v>
      </c>
      <c r="W15" s="418"/>
      <c r="Y15" s="26"/>
      <c r="Z15" s="26"/>
      <c r="AA15" s="26"/>
      <c r="AB15" s="26"/>
    </row>
    <row r="16" spans="1:30" ht="24" customHeight="1">
      <c r="A16" s="382"/>
      <c r="B16" s="381"/>
      <c r="C16" s="677"/>
      <c r="D16" s="308"/>
      <c r="E16" s="308"/>
      <c r="F16" s="92">
        <f t="shared" si="1"/>
        <v>0</v>
      </c>
      <c r="G16" s="450"/>
      <c r="H16" s="308"/>
      <c r="I16" s="508">
        <v>5110</v>
      </c>
      <c r="J16" s="509"/>
      <c r="K16" s="509"/>
      <c r="L16" s="166"/>
      <c r="M16" s="363"/>
      <c r="N16" s="363" t="s">
        <v>151</v>
      </c>
      <c r="O16" s="363"/>
      <c r="P16" s="363"/>
      <c r="Q16" s="363"/>
      <c r="R16" s="363"/>
      <c r="S16" s="363"/>
      <c r="T16" s="363"/>
      <c r="U16" s="363"/>
      <c r="V16" s="306">
        <v>5109830</v>
      </c>
      <c r="W16" s="407">
        <v>2306970</v>
      </c>
      <c r="Y16" s="26"/>
      <c r="Z16" s="26"/>
      <c r="AA16" s="26"/>
      <c r="AB16" s="26"/>
    </row>
    <row r="17" spans="1:29" ht="17.100000000000001" customHeight="1">
      <c r="A17" s="382"/>
      <c r="B17" s="381"/>
      <c r="C17" s="676" t="s">
        <v>196</v>
      </c>
      <c r="D17" s="471">
        <v>24640</v>
      </c>
      <c r="E17" s="471">
        <v>23939</v>
      </c>
      <c r="F17" s="94">
        <f t="shared" si="1"/>
        <v>-701</v>
      </c>
      <c r="G17" s="451"/>
      <c r="H17" s="471">
        <v>16262</v>
      </c>
      <c r="I17" s="514"/>
      <c r="J17" s="515"/>
      <c r="K17" s="515"/>
      <c r="L17" s="95" t="s">
        <v>197</v>
      </c>
      <c r="M17" s="374"/>
      <c r="N17" s="374" t="s">
        <v>191</v>
      </c>
      <c r="O17" s="374"/>
      <c r="P17" s="660" t="s">
        <v>192</v>
      </c>
      <c r="Q17" s="660"/>
      <c r="R17" s="660"/>
      <c r="S17" s="660"/>
      <c r="T17" s="660"/>
      <c r="U17" s="374"/>
      <c r="V17" s="96">
        <v>16262660</v>
      </c>
      <c r="W17" s="407"/>
      <c r="Y17" s="26"/>
      <c r="Z17" s="26"/>
      <c r="AA17" s="26"/>
      <c r="AB17" s="26"/>
    </row>
    <row r="18" spans="1:29" ht="17.100000000000001" customHeight="1">
      <c r="A18" s="422"/>
      <c r="B18" s="421"/>
      <c r="C18" s="677"/>
      <c r="D18" s="308"/>
      <c r="E18" s="308"/>
      <c r="F18" s="92"/>
      <c r="G18" s="454"/>
      <c r="H18" s="512">
        <v>2468</v>
      </c>
      <c r="I18" s="508"/>
      <c r="J18" s="509"/>
      <c r="K18" s="509"/>
      <c r="L18" s="166"/>
      <c r="M18" s="418"/>
      <c r="N18" s="418" t="s">
        <v>323</v>
      </c>
      <c r="O18" s="418"/>
      <c r="P18" s="418"/>
      <c r="Q18" s="418"/>
      <c r="R18" s="418"/>
      <c r="S18" s="418"/>
      <c r="T18" s="418"/>
      <c r="U18" s="418"/>
      <c r="V18" s="306">
        <v>2467700</v>
      </c>
      <c r="W18" s="418"/>
      <c r="Y18" s="26"/>
      <c r="Z18" s="26"/>
      <c r="AA18" s="26"/>
      <c r="AB18" s="26"/>
    </row>
    <row r="19" spans="1:29" s="26" customFormat="1" ht="22.5" customHeight="1">
      <c r="A19" s="382"/>
      <c r="B19" s="381"/>
      <c r="C19" s="689"/>
      <c r="D19" s="470"/>
      <c r="E19" s="470"/>
      <c r="F19" s="93"/>
      <c r="G19" s="452"/>
      <c r="H19" s="511"/>
      <c r="I19" s="511">
        <v>5209</v>
      </c>
      <c r="J19" s="511"/>
      <c r="K19" s="511"/>
      <c r="L19" s="167"/>
      <c r="M19" s="373"/>
      <c r="N19" s="373" t="s">
        <v>151</v>
      </c>
      <c r="O19" s="373"/>
      <c r="P19" s="373"/>
      <c r="Q19" s="373"/>
      <c r="R19" s="373"/>
      <c r="S19" s="373"/>
      <c r="T19" s="373"/>
      <c r="U19" s="373"/>
      <c r="V19" s="411">
        <v>5209070</v>
      </c>
      <c r="W19" s="407">
        <v>2709240</v>
      </c>
      <c r="X19" s="335"/>
      <c r="Y19" s="335"/>
      <c r="Z19" s="335"/>
      <c r="AA19" s="335"/>
      <c r="AB19" s="335"/>
      <c r="AC19" s="335"/>
    </row>
    <row r="20" spans="1:29" s="26" customFormat="1" ht="20.100000000000001" customHeight="1">
      <c r="A20" s="382"/>
      <c r="B20" s="87"/>
      <c r="C20" s="97" t="s">
        <v>198</v>
      </c>
      <c r="D20" s="470">
        <v>1000</v>
      </c>
      <c r="E20" s="470">
        <v>1400</v>
      </c>
      <c r="F20" s="129">
        <f t="shared" si="1"/>
        <v>400</v>
      </c>
      <c r="G20" s="452"/>
      <c r="H20" s="511"/>
      <c r="I20" s="511"/>
      <c r="J20" s="511">
        <v>900</v>
      </c>
      <c r="K20" s="511">
        <v>500</v>
      </c>
      <c r="L20" s="165" t="s">
        <v>199</v>
      </c>
      <c r="M20" s="307"/>
      <c r="N20" s="373"/>
      <c r="O20" s="373"/>
      <c r="P20" s="363">
        <v>175000</v>
      </c>
      <c r="Q20" s="363" t="s">
        <v>200</v>
      </c>
      <c r="R20" s="628">
        <v>8</v>
      </c>
      <c r="S20" s="628"/>
      <c r="T20" s="363" t="s">
        <v>201</v>
      </c>
      <c r="U20" s="363" t="s">
        <v>202</v>
      </c>
      <c r="V20" s="306">
        <f>P20*R20</f>
        <v>1400000</v>
      </c>
      <c r="W20" s="407"/>
      <c r="X20" s="335">
        <v>500000</v>
      </c>
      <c r="Y20" s="526">
        <v>400000</v>
      </c>
      <c r="Z20" s="335">
        <v>400000</v>
      </c>
      <c r="AA20" s="335"/>
      <c r="AB20" s="335"/>
      <c r="AC20" s="335">
        <v>100000</v>
      </c>
    </row>
    <row r="21" spans="1:29" s="26" customFormat="1" ht="20.100000000000001" customHeight="1">
      <c r="A21" s="382"/>
      <c r="B21" s="677" t="s">
        <v>203</v>
      </c>
      <c r="C21" s="87"/>
      <c r="D21" s="469">
        <f>SUM(D22:D25)</f>
        <v>2100</v>
      </c>
      <c r="E21" s="469">
        <f>SUM(E22:E25)</f>
        <v>2100</v>
      </c>
      <c r="F21" s="129">
        <f t="shared" si="1"/>
        <v>0</v>
      </c>
      <c r="G21" s="453"/>
      <c r="H21" s="516"/>
      <c r="I21" s="516"/>
      <c r="J21" s="516"/>
      <c r="K21" s="516"/>
      <c r="L21" s="165"/>
      <c r="M21" s="368"/>
      <c r="N21" s="368"/>
      <c r="O21" s="368"/>
      <c r="P21" s="368"/>
      <c r="Q21" s="368"/>
      <c r="R21" s="368"/>
      <c r="S21" s="368"/>
      <c r="T21" s="368"/>
      <c r="U21" s="368"/>
      <c r="V21" s="89"/>
      <c r="W21" s="407"/>
      <c r="X21" s="335"/>
      <c r="Y21" s="335"/>
      <c r="Z21" s="335"/>
      <c r="AA21" s="335"/>
      <c r="AB21" s="335"/>
      <c r="AC21" s="335"/>
    </row>
    <row r="22" spans="1:29" s="26" customFormat="1" ht="20.100000000000001" customHeight="1">
      <c r="A22" s="382"/>
      <c r="B22" s="690"/>
      <c r="C22" s="98" t="s">
        <v>204</v>
      </c>
      <c r="D22" s="470">
        <v>500</v>
      </c>
      <c r="E22" s="470">
        <v>500</v>
      </c>
      <c r="F22" s="99">
        <f t="shared" si="1"/>
        <v>0</v>
      </c>
      <c r="G22" s="453"/>
      <c r="H22" s="516"/>
      <c r="I22" s="516"/>
      <c r="J22" s="516">
        <v>500</v>
      </c>
      <c r="K22" s="516"/>
      <c r="L22" s="673" t="s">
        <v>204</v>
      </c>
      <c r="M22" s="674"/>
      <c r="N22" s="368"/>
      <c r="O22" s="374"/>
      <c r="P22" s="363">
        <v>50000</v>
      </c>
      <c r="Q22" s="363" t="s">
        <v>200</v>
      </c>
      <c r="R22" s="628">
        <v>10</v>
      </c>
      <c r="S22" s="628"/>
      <c r="T22" s="363" t="s">
        <v>205</v>
      </c>
      <c r="U22" s="363" t="s">
        <v>202</v>
      </c>
      <c r="V22" s="306">
        <f>P22*R22</f>
        <v>500000</v>
      </c>
      <c r="W22" s="407"/>
      <c r="X22" s="335"/>
      <c r="Y22" s="335"/>
      <c r="Z22" s="335">
        <v>500000</v>
      </c>
      <c r="AA22" s="335"/>
      <c r="AB22" s="335"/>
      <c r="AC22" s="335">
        <v>0</v>
      </c>
    </row>
    <row r="23" spans="1:29" s="26" customFormat="1" ht="20.100000000000001" customHeight="1">
      <c r="A23" s="382"/>
      <c r="B23" s="381"/>
      <c r="C23" s="157" t="s">
        <v>206</v>
      </c>
      <c r="D23" s="308">
        <v>1600</v>
      </c>
      <c r="E23" s="308">
        <v>1600</v>
      </c>
      <c r="F23" s="94">
        <f t="shared" si="1"/>
        <v>0</v>
      </c>
      <c r="G23" s="451"/>
      <c r="H23" s="515"/>
      <c r="I23" s="515"/>
      <c r="J23" s="515">
        <v>1000</v>
      </c>
      <c r="K23" s="515"/>
      <c r="L23" s="95" t="s">
        <v>207</v>
      </c>
      <c r="M23" s="378"/>
      <c r="N23" s="374"/>
      <c r="O23" s="374"/>
      <c r="P23" s="374">
        <v>250000</v>
      </c>
      <c r="Q23" s="374" t="s">
        <v>200</v>
      </c>
      <c r="R23" s="660">
        <v>4</v>
      </c>
      <c r="S23" s="660"/>
      <c r="T23" s="374" t="s">
        <v>205</v>
      </c>
      <c r="U23" s="374" t="s">
        <v>202</v>
      </c>
      <c r="V23" s="96">
        <f>P23*R23</f>
        <v>1000000</v>
      </c>
      <c r="W23" s="407"/>
      <c r="X23" s="335"/>
      <c r="Y23" s="335"/>
      <c r="Z23" s="335">
        <v>1000000</v>
      </c>
      <c r="AA23" s="335"/>
      <c r="AB23" s="335"/>
      <c r="AC23" s="335"/>
    </row>
    <row r="24" spans="1:29" s="26" customFormat="1" ht="20.100000000000001" customHeight="1">
      <c r="A24" s="382"/>
      <c r="B24" s="381"/>
      <c r="C24" s="381"/>
      <c r="D24" s="308"/>
      <c r="E24" s="308"/>
      <c r="F24" s="92"/>
      <c r="G24" s="454"/>
      <c r="H24" s="509"/>
      <c r="I24" s="509"/>
      <c r="J24" s="509">
        <v>200</v>
      </c>
      <c r="K24" s="509"/>
      <c r="L24" s="166" t="s">
        <v>208</v>
      </c>
      <c r="M24" s="370"/>
      <c r="N24" s="363"/>
      <c r="O24" s="363"/>
      <c r="P24" s="363">
        <v>100000</v>
      </c>
      <c r="Q24" s="363" t="s">
        <v>200</v>
      </c>
      <c r="R24" s="628">
        <v>2</v>
      </c>
      <c r="S24" s="628"/>
      <c r="T24" s="363" t="s">
        <v>205</v>
      </c>
      <c r="U24" s="363" t="s">
        <v>202</v>
      </c>
      <c r="V24" s="306">
        <f>P24*R24</f>
        <v>200000</v>
      </c>
      <c r="W24" s="407"/>
      <c r="X24" s="335"/>
      <c r="Y24" s="335"/>
      <c r="Z24" s="335">
        <v>200000</v>
      </c>
      <c r="AA24" s="335"/>
      <c r="AB24" s="335"/>
      <c r="AC24" s="335"/>
    </row>
    <row r="25" spans="1:29" s="26" customFormat="1" ht="20.100000000000001" customHeight="1">
      <c r="A25" s="382"/>
      <c r="B25" s="87"/>
      <c r="C25" s="87"/>
      <c r="D25" s="470"/>
      <c r="E25" s="470"/>
      <c r="F25" s="93"/>
      <c r="G25" s="452"/>
      <c r="H25" s="511"/>
      <c r="I25" s="511"/>
      <c r="J25" s="511">
        <v>400</v>
      </c>
      <c r="K25" s="511"/>
      <c r="L25" s="167" t="s">
        <v>209</v>
      </c>
      <c r="M25" s="373"/>
      <c r="N25" s="373"/>
      <c r="O25" s="373"/>
      <c r="P25" s="373">
        <v>100000</v>
      </c>
      <c r="Q25" s="373" t="s">
        <v>200</v>
      </c>
      <c r="R25" s="642">
        <v>4</v>
      </c>
      <c r="S25" s="642"/>
      <c r="T25" s="373" t="s">
        <v>205</v>
      </c>
      <c r="U25" s="373" t="s">
        <v>202</v>
      </c>
      <c r="V25" s="411">
        <f>P25*R25</f>
        <v>400000</v>
      </c>
      <c r="W25" s="407"/>
      <c r="X25" s="335"/>
      <c r="Y25" s="335"/>
      <c r="Z25" s="335">
        <v>400000</v>
      </c>
      <c r="AA25" s="335"/>
      <c r="AB25" s="335"/>
      <c r="AC25" s="335"/>
    </row>
    <row r="26" spans="1:29" s="26" customFormat="1" ht="19.5" customHeight="1">
      <c r="A26" s="382"/>
      <c r="B26" s="381" t="s">
        <v>191</v>
      </c>
      <c r="C26" s="98"/>
      <c r="D26" s="469">
        <f>SUM(D27:D67)</f>
        <v>44880</v>
      </c>
      <c r="E26" s="469">
        <f>SUM(E27:E67)</f>
        <v>44340</v>
      </c>
      <c r="F26" s="99">
        <f t="shared" si="1"/>
        <v>-540</v>
      </c>
      <c r="G26" s="455"/>
      <c r="H26" s="517"/>
      <c r="I26" s="517"/>
      <c r="J26" s="517"/>
      <c r="K26" s="517"/>
      <c r="L26" s="165"/>
      <c r="M26" s="368"/>
      <c r="N26" s="368"/>
      <c r="O26" s="368"/>
      <c r="P26" s="368"/>
      <c r="Q26" s="368"/>
      <c r="R26" s="368"/>
      <c r="S26" s="368"/>
      <c r="T26" s="368"/>
      <c r="U26" s="368"/>
      <c r="V26" s="89"/>
      <c r="W26" s="407"/>
      <c r="X26" s="335"/>
      <c r="Y26" s="335"/>
      <c r="Z26" s="335"/>
      <c r="AA26" s="335"/>
      <c r="AB26" s="335"/>
      <c r="AC26" s="335"/>
    </row>
    <row r="27" spans="1:29" ht="21.75" customHeight="1">
      <c r="A27" s="382"/>
      <c r="B27" s="381"/>
      <c r="C27" s="98" t="s">
        <v>210</v>
      </c>
      <c r="D27" s="469">
        <v>1500</v>
      </c>
      <c r="E27" s="469">
        <v>1500</v>
      </c>
      <c r="F27" s="99">
        <f t="shared" si="1"/>
        <v>0</v>
      </c>
      <c r="G27" s="453"/>
      <c r="H27" s="517"/>
      <c r="I27" s="516"/>
      <c r="J27" s="516">
        <v>1500</v>
      </c>
      <c r="K27" s="516"/>
      <c r="L27" s="673" t="s">
        <v>211</v>
      </c>
      <c r="M27" s="674"/>
      <c r="N27" s="368"/>
      <c r="O27" s="368"/>
      <c r="P27" s="368">
        <v>125000</v>
      </c>
      <c r="Q27" s="368" t="s">
        <v>200</v>
      </c>
      <c r="R27" s="641">
        <v>12</v>
      </c>
      <c r="S27" s="641"/>
      <c r="T27" s="368" t="s">
        <v>212</v>
      </c>
      <c r="U27" s="368" t="s">
        <v>202</v>
      </c>
      <c r="V27" s="89">
        <f>P27*R27</f>
        <v>1500000</v>
      </c>
      <c r="W27" s="407"/>
      <c r="X27" s="335"/>
      <c r="Y27" s="335">
        <v>300000</v>
      </c>
      <c r="Z27" s="335">
        <v>1200000</v>
      </c>
      <c r="AA27" s="335"/>
      <c r="AB27" s="335"/>
      <c r="AC27" s="335"/>
    </row>
    <row r="28" spans="1:29" ht="18.95" customHeight="1">
      <c r="A28" s="382"/>
      <c r="B28" s="423"/>
      <c r="C28" s="631" t="s">
        <v>213</v>
      </c>
      <c r="D28" s="124">
        <v>19110</v>
      </c>
      <c r="E28" s="124">
        <v>18361</v>
      </c>
      <c r="F28" s="100">
        <f t="shared" si="1"/>
        <v>-749</v>
      </c>
      <c r="G28" s="456"/>
      <c r="H28" s="513">
        <v>500</v>
      </c>
      <c r="I28" s="513"/>
      <c r="J28" s="518">
        <v>300</v>
      </c>
      <c r="K28" s="518">
        <v>300</v>
      </c>
      <c r="L28" s="649" t="s">
        <v>214</v>
      </c>
      <c r="M28" s="650"/>
      <c r="N28" s="418"/>
      <c r="O28" s="628">
        <v>110000</v>
      </c>
      <c r="P28" s="628"/>
      <c r="Q28" s="418" t="s">
        <v>200</v>
      </c>
      <c r="R28" s="628">
        <v>10</v>
      </c>
      <c r="S28" s="628"/>
      <c r="T28" s="101" t="s">
        <v>212</v>
      </c>
      <c r="U28" s="418" t="s">
        <v>202</v>
      </c>
      <c r="V28" s="306">
        <f t="shared" ref="V28:V66" si="2">O28*R28</f>
        <v>1100000</v>
      </c>
      <c r="W28" s="407"/>
      <c r="X28" s="335">
        <v>300000</v>
      </c>
      <c r="Y28" s="335"/>
      <c r="Z28" s="335">
        <v>300000</v>
      </c>
      <c r="AA28" s="335"/>
      <c r="AB28" s="335"/>
      <c r="AC28" s="335"/>
    </row>
    <row r="29" spans="1:29" ht="18.95" customHeight="1" thickBot="1">
      <c r="A29" s="103"/>
      <c r="B29" s="328"/>
      <c r="C29" s="675"/>
      <c r="D29" s="472"/>
      <c r="E29" s="472"/>
      <c r="F29" s="104"/>
      <c r="G29" s="457"/>
      <c r="H29" s="519"/>
      <c r="I29" s="519">
        <v>400</v>
      </c>
      <c r="J29" s="519"/>
      <c r="K29" s="520"/>
      <c r="L29" s="651" t="s">
        <v>215</v>
      </c>
      <c r="M29" s="652"/>
      <c r="N29" s="426"/>
      <c r="O29" s="645">
        <v>100000</v>
      </c>
      <c r="P29" s="645"/>
      <c r="Q29" s="426" t="s">
        <v>200</v>
      </c>
      <c r="R29" s="645">
        <v>4</v>
      </c>
      <c r="S29" s="645"/>
      <c r="T29" s="105" t="s">
        <v>212</v>
      </c>
      <c r="U29" s="426" t="s">
        <v>202</v>
      </c>
      <c r="V29" s="106">
        <f t="shared" si="2"/>
        <v>400000</v>
      </c>
      <c r="W29" s="407"/>
      <c r="X29" s="335"/>
      <c r="Y29" s="335"/>
      <c r="Z29" s="335"/>
      <c r="AA29" s="335"/>
      <c r="AB29" s="335">
        <v>400000</v>
      </c>
      <c r="AC29" s="360"/>
    </row>
    <row r="30" spans="1:29" ht="18.95" customHeight="1">
      <c r="A30" s="382"/>
      <c r="B30" s="102"/>
      <c r="C30" s="102"/>
      <c r="D30" s="124"/>
      <c r="E30" s="124"/>
      <c r="F30" s="100"/>
      <c r="G30" s="456"/>
      <c r="H30" s="513">
        <v>424</v>
      </c>
      <c r="I30" s="513"/>
      <c r="J30" s="513">
        <v>500</v>
      </c>
      <c r="K30" s="513">
        <v>309</v>
      </c>
      <c r="L30" s="649" t="s">
        <v>216</v>
      </c>
      <c r="M30" s="650"/>
      <c r="N30" s="363"/>
      <c r="O30" s="628">
        <v>123300</v>
      </c>
      <c r="P30" s="628"/>
      <c r="Q30" s="363" t="s">
        <v>200</v>
      </c>
      <c r="R30" s="628">
        <v>10</v>
      </c>
      <c r="S30" s="628"/>
      <c r="T30" s="101" t="s">
        <v>205</v>
      </c>
      <c r="U30" s="363" t="s">
        <v>202</v>
      </c>
      <c r="V30" s="310">
        <f t="shared" si="2"/>
        <v>1233000</v>
      </c>
      <c r="W30" s="407"/>
      <c r="X30" s="526">
        <v>309623</v>
      </c>
      <c r="Y30" s="335"/>
      <c r="Z30" s="335">
        <v>500000</v>
      </c>
      <c r="AA30" s="335"/>
      <c r="AB30" s="335"/>
      <c r="AC30" s="360"/>
    </row>
    <row r="31" spans="1:29" ht="18.95" customHeight="1">
      <c r="A31" s="382"/>
      <c r="B31" s="102"/>
      <c r="C31" s="375"/>
      <c r="D31" s="124"/>
      <c r="E31" s="124"/>
      <c r="F31" s="100"/>
      <c r="G31" s="456"/>
      <c r="H31" s="513"/>
      <c r="I31" s="513">
        <v>500</v>
      </c>
      <c r="J31" s="513"/>
      <c r="K31" s="518"/>
      <c r="L31" s="369" t="s">
        <v>217</v>
      </c>
      <c r="M31" s="370"/>
      <c r="N31" s="363"/>
      <c r="O31" s="628">
        <v>50000</v>
      </c>
      <c r="P31" s="628"/>
      <c r="Q31" s="363" t="s">
        <v>200</v>
      </c>
      <c r="R31" s="628">
        <v>10</v>
      </c>
      <c r="S31" s="628"/>
      <c r="T31" s="101" t="s">
        <v>205</v>
      </c>
      <c r="U31" s="363" t="s">
        <v>202</v>
      </c>
      <c r="V31" s="310">
        <f t="shared" si="2"/>
        <v>500000</v>
      </c>
      <c r="W31" s="407"/>
      <c r="X31" s="335"/>
      <c r="Y31" s="335"/>
      <c r="Z31" s="335"/>
      <c r="AA31" s="335"/>
      <c r="AB31" s="526">
        <v>500000</v>
      </c>
      <c r="AC31" s="360"/>
    </row>
    <row r="32" spans="1:29" ht="18.95" customHeight="1">
      <c r="A32" s="397"/>
      <c r="B32" s="102"/>
      <c r="C32" s="396"/>
      <c r="D32" s="124"/>
      <c r="E32" s="124"/>
      <c r="F32" s="100"/>
      <c r="G32" s="456"/>
      <c r="H32" s="513"/>
      <c r="I32" s="513"/>
      <c r="J32" s="513">
        <v>400</v>
      </c>
      <c r="K32" s="518"/>
      <c r="L32" s="649" t="s">
        <v>218</v>
      </c>
      <c r="M32" s="650"/>
      <c r="N32" s="393"/>
      <c r="O32" s="628">
        <v>40000</v>
      </c>
      <c r="P32" s="628"/>
      <c r="Q32" s="393" t="s">
        <v>200</v>
      </c>
      <c r="R32" s="628">
        <v>10</v>
      </c>
      <c r="S32" s="628"/>
      <c r="T32" s="101" t="s">
        <v>212</v>
      </c>
      <c r="U32" s="393" t="s">
        <v>202</v>
      </c>
      <c r="V32" s="310">
        <f>O32*R32</f>
        <v>400000</v>
      </c>
      <c r="W32" s="407"/>
      <c r="X32" s="335"/>
      <c r="Y32" s="335"/>
      <c r="Z32" s="335">
        <v>400000</v>
      </c>
      <c r="AA32" s="335">
        <v>0</v>
      </c>
      <c r="AB32" s="335"/>
      <c r="AC32" s="360"/>
    </row>
    <row r="33" spans="1:29" ht="18.95" customHeight="1">
      <c r="A33" s="422"/>
      <c r="B33" s="102"/>
      <c r="C33" s="423"/>
      <c r="D33" s="124"/>
      <c r="E33" s="124"/>
      <c r="F33" s="100"/>
      <c r="G33" s="456"/>
      <c r="H33" s="513">
        <v>1452</v>
      </c>
      <c r="I33" s="513"/>
      <c r="J33" s="513"/>
      <c r="K33" s="518"/>
      <c r="L33" s="424" t="s">
        <v>219</v>
      </c>
      <c r="M33" s="425"/>
      <c r="N33" s="418"/>
      <c r="O33" s="628">
        <v>121000</v>
      </c>
      <c r="P33" s="628"/>
      <c r="Q33" s="418" t="s">
        <v>200</v>
      </c>
      <c r="R33" s="628">
        <v>12</v>
      </c>
      <c r="S33" s="628"/>
      <c r="T33" s="101" t="s">
        <v>212</v>
      </c>
      <c r="U33" s="418" t="s">
        <v>202</v>
      </c>
      <c r="V33" s="310">
        <f>O33*R33</f>
        <v>1452000</v>
      </c>
      <c r="W33" s="407"/>
      <c r="X33" s="335"/>
      <c r="Y33" s="335"/>
      <c r="Z33" s="335"/>
      <c r="AA33" s="335"/>
      <c r="AB33" s="335"/>
      <c r="AC33" s="360"/>
    </row>
    <row r="34" spans="1:29" ht="18.95" customHeight="1">
      <c r="A34" s="382"/>
      <c r="B34" s="102"/>
      <c r="C34" s="375"/>
      <c r="D34" s="124"/>
      <c r="E34" s="124"/>
      <c r="F34" s="100"/>
      <c r="G34" s="456"/>
      <c r="H34" s="513">
        <v>150</v>
      </c>
      <c r="I34" s="513"/>
      <c r="J34" s="513">
        <v>0</v>
      </c>
      <c r="K34" s="518"/>
      <c r="L34" s="649" t="s">
        <v>220</v>
      </c>
      <c r="M34" s="650"/>
      <c r="N34" s="363"/>
      <c r="O34" s="628">
        <v>75000</v>
      </c>
      <c r="P34" s="628"/>
      <c r="Q34" s="363" t="s">
        <v>200</v>
      </c>
      <c r="R34" s="628">
        <v>2</v>
      </c>
      <c r="S34" s="628"/>
      <c r="T34" s="101" t="s">
        <v>205</v>
      </c>
      <c r="U34" s="363" t="s">
        <v>202</v>
      </c>
      <c r="V34" s="310">
        <f>O34*R34</f>
        <v>150000</v>
      </c>
      <c r="W34" s="407"/>
      <c r="X34" s="335"/>
      <c r="Y34" s="335"/>
      <c r="Z34" s="335"/>
      <c r="AA34" s="335"/>
      <c r="AB34" s="335"/>
      <c r="AC34" s="360"/>
    </row>
    <row r="35" spans="1:29" ht="18.95" customHeight="1">
      <c r="A35" s="382"/>
      <c r="B35" s="102"/>
      <c r="C35" s="375"/>
      <c r="D35" s="124"/>
      <c r="E35" s="124"/>
      <c r="F35" s="100"/>
      <c r="G35" s="456"/>
      <c r="H35" s="513">
        <v>1782</v>
      </c>
      <c r="I35" s="513"/>
      <c r="J35" s="513">
        <v>120</v>
      </c>
      <c r="K35" s="518"/>
      <c r="L35" s="649" t="s">
        <v>221</v>
      </c>
      <c r="M35" s="650"/>
      <c r="N35" s="363"/>
      <c r="O35" s="628">
        <v>158500</v>
      </c>
      <c r="P35" s="628"/>
      <c r="Q35" s="363" t="s">
        <v>200</v>
      </c>
      <c r="R35" s="628">
        <v>12</v>
      </c>
      <c r="S35" s="628"/>
      <c r="T35" s="101" t="s">
        <v>212</v>
      </c>
      <c r="U35" s="363" t="s">
        <v>202</v>
      </c>
      <c r="V35" s="310">
        <f t="shared" ref="V35:V43" si="3">O35*R35</f>
        <v>1902000</v>
      </c>
      <c r="W35" s="407"/>
      <c r="X35" s="335"/>
      <c r="Y35" s="335"/>
      <c r="Z35" s="335">
        <v>120000</v>
      </c>
      <c r="AA35" s="335"/>
      <c r="AB35" s="335"/>
      <c r="AC35" s="360"/>
    </row>
    <row r="36" spans="1:29" ht="18.95" customHeight="1">
      <c r="A36" s="382"/>
      <c r="B36" s="102"/>
      <c r="C36" s="375"/>
      <c r="D36" s="124"/>
      <c r="E36" s="124"/>
      <c r="F36" s="100"/>
      <c r="G36" s="456"/>
      <c r="H36" s="513"/>
      <c r="I36" s="513">
        <v>400</v>
      </c>
      <c r="J36" s="513"/>
      <c r="K36" s="518"/>
      <c r="L36" s="649" t="s">
        <v>222</v>
      </c>
      <c r="M36" s="650"/>
      <c r="N36" s="363"/>
      <c r="O36" s="628">
        <v>50000</v>
      </c>
      <c r="P36" s="628"/>
      <c r="Q36" s="363" t="s">
        <v>200</v>
      </c>
      <c r="R36" s="628">
        <v>8</v>
      </c>
      <c r="S36" s="628"/>
      <c r="T36" s="101" t="s">
        <v>212</v>
      </c>
      <c r="U36" s="363" t="s">
        <v>202</v>
      </c>
      <c r="V36" s="310">
        <f t="shared" si="3"/>
        <v>400000</v>
      </c>
      <c r="W36" s="407"/>
      <c r="X36" s="335"/>
      <c r="Y36" s="335"/>
      <c r="Z36" s="335"/>
      <c r="AA36" s="335"/>
      <c r="AB36" s="335">
        <v>400000</v>
      </c>
      <c r="AC36" s="360"/>
    </row>
    <row r="37" spans="1:29" ht="18.95" customHeight="1">
      <c r="A37" s="382"/>
      <c r="B37" s="102"/>
      <c r="C37" s="375"/>
      <c r="D37" s="124"/>
      <c r="E37" s="124"/>
      <c r="F37" s="100"/>
      <c r="G37" s="456"/>
      <c r="H37" s="513">
        <v>600</v>
      </c>
      <c r="I37" s="513"/>
      <c r="J37" s="513">
        <v>300</v>
      </c>
      <c r="K37" s="518"/>
      <c r="L37" s="369" t="s">
        <v>223</v>
      </c>
      <c r="M37" s="370"/>
      <c r="N37" s="363"/>
      <c r="O37" s="628">
        <v>75000</v>
      </c>
      <c r="P37" s="628"/>
      <c r="Q37" s="363" t="s">
        <v>200</v>
      </c>
      <c r="R37" s="628">
        <v>12</v>
      </c>
      <c r="S37" s="628"/>
      <c r="T37" s="101" t="s">
        <v>212</v>
      </c>
      <c r="U37" s="363" t="s">
        <v>202</v>
      </c>
      <c r="V37" s="310">
        <f t="shared" si="3"/>
        <v>900000</v>
      </c>
      <c r="W37" s="407"/>
      <c r="X37" s="335"/>
      <c r="Y37" s="335"/>
      <c r="Z37" s="335">
        <v>300000</v>
      </c>
      <c r="AA37" s="335"/>
      <c r="AB37" s="335"/>
      <c r="AC37" s="360"/>
    </row>
    <row r="38" spans="1:29" ht="18.95" customHeight="1">
      <c r="A38" s="382"/>
      <c r="B38" s="102"/>
      <c r="C38" s="375"/>
      <c r="D38" s="124"/>
      <c r="E38" s="124"/>
      <c r="F38" s="100"/>
      <c r="G38" s="456"/>
      <c r="H38" s="513"/>
      <c r="I38" s="513"/>
      <c r="J38" s="513">
        <v>500</v>
      </c>
      <c r="K38" s="518"/>
      <c r="L38" s="369" t="s">
        <v>224</v>
      </c>
      <c r="M38" s="370"/>
      <c r="N38" s="363"/>
      <c r="O38" s="628">
        <v>500000</v>
      </c>
      <c r="P38" s="628"/>
      <c r="Q38" s="363" t="s">
        <v>200</v>
      </c>
      <c r="R38" s="628">
        <v>1</v>
      </c>
      <c r="S38" s="628"/>
      <c r="T38" s="101" t="s">
        <v>205</v>
      </c>
      <c r="U38" s="363" t="s">
        <v>202</v>
      </c>
      <c r="V38" s="310">
        <f t="shared" si="3"/>
        <v>500000</v>
      </c>
      <c r="W38" s="407"/>
      <c r="X38" s="335"/>
      <c r="Y38" s="335"/>
      <c r="Z38" s="335">
        <v>500000</v>
      </c>
      <c r="AA38" s="335"/>
      <c r="AB38" s="335"/>
      <c r="AC38" s="360"/>
    </row>
    <row r="39" spans="1:29" ht="18.95" customHeight="1">
      <c r="A39" s="382"/>
      <c r="B39" s="102"/>
      <c r="C39" s="375"/>
      <c r="D39" s="124"/>
      <c r="E39" s="124"/>
      <c r="F39" s="100"/>
      <c r="G39" s="456"/>
      <c r="H39" s="513"/>
      <c r="I39" s="513"/>
      <c r="J39" s="513">
        <v>120</v>
      </c>
      <c r="K39" s="513">
        <v>542</v>
      </c>
      <c r="L39" s="649" t="s">
        <v>303</v>
      </c>
      <c r="M39" s="650"/>
      <c r="N39" s="363"/>
      <c r="O39" s="628">
        <v>55140</v>
      </c>
      <c r="P39" s="628"/>
      <c r="Q39" s="363" t="s">
        <v>200</v>
      </c>
      <c r="R39" s="628">
        <v>12</v>
      </c>
      <c r="S39" s="628"/>
      <c r="T39" s="101" t="s">
        <v>212</v>
      </c>
      <c r="U39" s="363" t="s">
        <v>202</v>
      </c>
      <c r="V39" s="310">
        <v>661672</v>
      </c>
      <c r="W39" s="407"/>
      <c r="X39" s="335"/>
      <c r="Y39" s="335"/>
      <c r="Z39" s="335">
        <v>120000</v>
      </c>
      <c r="AA39" s="526">
        <v>541672</v>
      </c>
      <c r="AB39" s="335"/>
      <c r="AC39" s="360"/>
    </row>
    <row r="40" spans="1:29" ht="18.95" customHeight="1">
      <c r="A40" s="382"/>
      <c r="B40" s="102"/>
      <c r="C40" s="375"/>
      <c r="D40" s="124"/>
      <c r="E40" s="124"/>
      <c r="F40" s="100"/>
      <c r="G40" s="456"/>
      <c r="H40" s="513"/>
      <c r="I40" s="513">
        <v>200</v>
      </c>
      <c r="J40" s="513"/>
      <c r="K40" s="518">
        <v>0</v>
      </c>
      <c r="L40" s="369" t="s">
        <v>225</v>
      </c>
      <c r="M40" s="370"/>
      <c r="N40" s="363"/>
      <c r="O40" s="628">
        <v>20000</v>
      </c>
      <c r="P40" s="628"/>
      <c r="Q40" s="363" t="s">
        <v>200</v>
      </c>
      <c r="R40" s="628">
        <v>10</v>
      </c>
      <c r="S40" s="628"/>
      <c r="T40" s="101" t="s">
        <v>212</v>
      </c>
      <c r="U40" s="363" t="s">
        <v>202</v>
      </c>
      <c r="V40" s="306">
        <f t="shared" si="3"/>
        <v>200000</v>
      </c>
      <c r="W40" s="407"/>
      <c r="X40" s="335"/>
      <c r="Y40" s="335"/>
      <c r="Z40" s="335"/>
      <c r="AA40" s="335"/>
      <c r="AB40" s="335">
        <v>200000</v>
      </c>
      <c r="AC40" s="360"/>
    </row>
    <row r="41" spans="1:29" ht="18.95" customHeight="1">
      <c r="A41" s="382"/>
      <c r="B41" s="102"/>
      <c r="C41" s="375"/>
      <c r="D41" s="124"/>
      <c r="E41" s="124"/>
      <c r="F41" s="100"/>
      <c r="G41" s="456"/>
      <c r="H41" s="513">
        <v>662</v>
      </c>
      <c r="I41" s="513"/>
      <c r="J41" s="513">
        <v>2000</v>
      </c>
      <c r="K41" s="518">
        <v>1500</v>
      </c>
      <c r="L41" s="649" t="s">
        <v>226</v>
      </c>
      <c r="M41" s="650"/>
      <c r="N41" s="363"/>
      <c r="O41" s="628">
        <v>346830</v>
      </c>
      <c r="P41" s="628"/>
      <c r="Q41" s="363" t="s">
        <v>200</v>
      </c>
      <c r="R41" s="628">
        <v>12</v>
      </c>
      <c r="S41" s="628"/>
      <c r="T41" s="101" t="s">
        <v>212</v>
      </c>
      <c r="U41" s="363" t="s">
        <v>202</v>
      </c>
      <c r="V41" s="306">
        <f t="shared" si="3"/>
        <v>4161960</v>
      </c>
      <c r="W41" s="407"/>
      <c r="X41" s="335">
        <v>1500000</v>
      </c>
      <c r="Y41" s="335"/>
      <c r="Z41" s="335">
        <v>2000000</v>
      </c>
      <c r="AA41" s="335"/>
      <c r="AB41" s="335"/>
      <c r="AC41" s="360"/>
    </row>
    <row r="42" spans="1:29" ht="18.95" customHeight="1">
      <c r="A42" s="382"/>
      <c r="B42" s="102"/>
      <c r="C42" s="375"/>
      <c r="D42" s="124"/>
      <c r="E42" s="124"/>
      <c r="F42" s="100"/>
      <c r="G42" s="456"/>
      <c r="H42" s="513"/>
      <c r="I42" s="513">
        <v>1000</v>
      </c>
      <c r="J42" s="513"/>
      <c r="K42" s="518"/>
      <c r="L42" s="369" t="s">
        <v>227</v>
      </c>
      <c r="M42" s="370"/>
      <c r="N42" s="363"/>
      <c r="O42" s="628">
        <v>100000</v>
      </c>
      <c r="P42" s="628"/>
      <c r="Q42" s="363" t="s">
        <v>200</v>
      </c>
      <c r="R42" s="628">
        <v>10</v>
      </c>
      <c r="S42" s="628"/>
      <c r="T42" s="101" t="s">
        <v>212</v>
      </c>
      <c r="U42" s="363" t="s">
        <v>202</v>
      </c>
      <c r="V42" s="306">
        <f t="shared" si="3"/>
        <v>1000000</v>
      </c>
      <c r="W42" s="407"/>
      <c r="X42" s="335">
        <v>0</v>
      </c>
      <c r="Y42" s="335"/>
      <c r="Z42" s="335"/>
      <c r="AA42" s="335"/>
      <c r="AB42" s="335">
        <v>1000000</v>
      </c>
      <c r="AC42" s="360"/>
    </row>
    <row r="43" spans="1:29" ht="18.95" customHeight="1">
      <c r="A43" s="382"/>
      <c r="B43" s="102"/>
      <c r="C43" s="375"/>
      <c r="D43" s="124"/>
      <c r="E43" s="124"/>
      <c r="F43" s="100"/>
      <c r="G43" s="456"/>
      <c r="H43" s="513"/>
      <c r="I43" s="513">
        <v>200</v>
      </c>
      <c r="J43" s="513"/>
      <c r="K43" s="518"/>
      <c r="L43" s="369" t="s">
        <v>228</v>
      </c>
      <c r="M43" s="370"/>
      <c r="N43" s="363"/>
      <c r="O43" s="628">
        <v>100000</v>
      </c>
      <c r="P43" s="628"/>
      <c r="Q43" s="363" t="s">
        <v>200</v>
      </c>
      <c r="R43" s="628">
        <v>2</v>
      </c>
      <c r="S43" s="628"/>
      <c r="T43" s="101" t="s">
        <v>205</v>
      </c>
      <c r="U43" s="363" t="s">
        <v>202</v>
      </c>
      <c r="V43" s="306">
        <f t="shared" si="3"/>
        <v>200000</v>
      </c>
      <c r="W43" s="407"/>
      <c r="X43" s="335"/>
      <c r="Y43" s="335"/>
      <c r="Z43" s="335"/>
      <c r="AA43" s="335"/>
      <c r="AB43" s="526">
        <v>200000</v>
      </c>
      <c r="AC43" s="360"/>
    </row>
    <row r="44" spans="1:29" ht="18.95" customHeight="1">
      <c r="A44" s="397"/>
      <c r="B44" s="102"/>
      <c r="C44" s="396"/>
      <c r="D44" s="124"/>
      <c r="E44" s="124"/>
      <c r="F44" s="100"/>
      <c r="G44" s="456"/>
      <c r="H44" s="513"/>
      <c r="I44" s="513"/>
      <c r="J44" s="513"/>
      <c r="K44" s="518">
        <v>1200</v>
      </c>
      <c r="L44" s="394" t="s">
        <v>307</v>
      </c>
      <c r="M44" s="395"/>
      <c r="N44" s="393"/>
      <c r="O44" s="628">
        <v>1200000</v>
      </c>
      <c r="P44" s="628"/>
      <c r="Q44" s="393" t="s">
        <v>90</v>
      </c>
      <c r="R44" s="628">
        <v>1</v>
      </c>
      <c r="S44" s="628"/>
      <c r="T44" s="101" t="s">
        <v>205</v>
      </c>
      <c r="U44" s="393" t="s">
        <v>202</v>
      </c>
      <c r="V44" s="306">
        <f t="shared" ref="V44" si="4">O44*R44</f>
        <v>1200000</v>
      </c>
      <c r="W44" s="407"/>
      <c r="X44" s="335">
        <v>1200000</v>
      </c>
      <c r="Y44" s="335"/>
      <c r="Z44" s="335"/>
      <c r="AA44" s="335"/>
      <c r="AB44" s="335"/>
      <c r="AC44" s="360"/>
    </row>
    <row r="45" spans="1:29" ht="18.95" customHeight="1">
      <c r="A45" s="382"/>
      <c r="B45" s="102"/>
      <c r="C45" s="375"/>
      <c r="D45" s="124"/>
      <c r="E45" s="124"/>
      <c r="F45" s="100"/>
      <c r="G45" s="456"/>
      <c r="H45" s="513"/>
      <c r="I45" s="513"/>
      <c r="J45" s="513">
        <v>2000</v>
      </c>
      <c r="K45" s="518"/>
      <c r="L45" s="166" t="s">
        <v>229</v>
      </c>
      <c r="M45" s="370"/>
      <c r="N45" s="363"/>
      <c r="O45" s="628">
        <v>2000000</v>
      </c>
      <c r="P45" s="628"/>
      <c r="Q45" s="363" t="s">
        <v>200</v>
      </c>
      <c r="R45" s="628">
        <v>1</v>
      </c>
      <c r="S45" s="628"/>
      <c r="T45" s="101" t="s">
        <v>205</v>
      </c>
      <c r="U45" s="363" t="s">
        <v>202</v>
      </c>
      <c r="V45" s="306">
        <f t="shared" ref="V45" si="5">O45*R45</f>
        <v>2000000</v>
      </c>
      <c r="W45" s="407"/>
      <c r="X45" s="335"/>
      <c r="Y45" s="335"/>
      <c r="Z45" s="335">
        <v>2000000</v>
      </c>
      <c r="AA45" s="335"/>
      <c r="AB45" s="335"/>
      <c r="AC45" s="360"/>
    </row>
    <row r="46" spans="1:29" ht="18.95" customHeight="1">
      <c r="A46" s="382"/>
      <c r="B46" s="102"/>
      <c r="C46" s="375"/>
      <c r="D46" s="124"/>
      <c r="E46" s="124"/>
      <c r="F46" s="100"/>
      <c r="G46" s="456"/>
      <c r="H46" s="513"/>
      <c r="I46" s="518"/>
      <c r="J46" s="518"/>
      <c r="K46" s="518"/>
      <c r="L46" s="643" t="s">
        <v>230</v>
      </c>
      <c r="M46" s="644"/>
      <c r="N46" s="363"/>
      <c r="O46" s="363"/>
      <c r="P46" s="363"/>
      <c r="Q46" s="363"/>
      <c r="R46" s="363"/>
      <c r="S46" s="363"/>
      <c r="T46" s="101"/>
      <c r="U46" s="363"/>
      <c r="V46" s="411">
        <f>SUM(V28:V45)</f>
        <v>18360632</v>
      </c>
      <c r="W46" s="407"/>
      <c r="X46" s="335"/>
      <c r="Y46" s="335"/>
      <c r="Z46" s="335"/>
      <c r="AA46" s="335"/>
      <c r="AB46" s="335"/>
      <c r="AC46" s="360"/>
    </row>
    <row r="47" spans="1:29" ht="18.95" customHeight="1">
      <c r="A47" s="382"/>
      <c r="B47" s="375"/>
      <c r="C47" s="356" t="s">
        <v>231</v>
      </c>
      <c r="D47" s="184">
        <v>10810</v>
      </c>
      <c r="E47" s="184">
        <v>11019</v>
      </c>
      <c r="F47" s="109">
        <f t="shared" si="1"/>
        <v>209</v>
      </c>
      <c r="G47" s="458"/>
      <c r="H47" s="521">
        <v>3650</v>
      </c>
      <c r="I47" s="521"/>
      <c r="J47" s="521">
        <v>500</v>
      </c>
      <c r="K47" s="521">
        <v>500</v>
      </c>
      <c r="L47" s="663" t="s">
        <v>232</v>
      </c>
      <c r="M47" s="664"/>
      <c r="N47" s="374"/>
      <c r="O47" s="660">
        <v>387500</v>
      </c>
      <c r="P47" s="660"/>
      <c r="Q47" s="374" t="s">
        <v>200</v>
      </c>
      <c r="R47" s="660">
        <v>12</v>
      </c>
      <c r="S47" s="660"/>
      <c r="T47" s="110" t="s">
        <v>212</v>
      </c>
      <c r="U47" s="374" t="s">
        <v>202</v>
      </c>
      <c r="V47" s="306">
        <f t="shared" si="2"/>
        <v>4650000</v>
      </c>
      <c r="W47" s="407"/>
      <c r="X47" s="335">
        <v>500000</v>
      </c>
      <c r="Y47" s="335"/>
      <c r="Z47" s="335">
        <v>500000</v>
      </c>
      <c r="AA47" s="335"/>
      <c r="AB47" s="335"/>
      <c r="AC47" s="360"/>
    </row>
    <row r="48" spans="1:29" ht="18.95" customHeight="1">
      <c r="A48" s="382"/>
      <c r="B48" s="375"/>
      <c r="C48" s="375"/>
      <c r="D48" s="124"/>
      <c r="E48" s="124"/>
      <c r="F48" s="100"/>
      <c r="G48" s="459"/>
      <c r="H48" s="513"/>
      <c r="I48" s="513">
        <v>1500</v>
      </c>
      <c r="J48" s="513"/>
      <c r="K48" s="513"/>
      <c r="L48" s="649" t="s">
        <v>233</v>
      </c>
      <c r="M48" s="650"/>
      <c r="N48" s="363"/>
      <c r="O48" s="628">
        <v>125000</v>
      </c>
      <c r="P48" s="628"/>
      <c r="Q48" s="363" t="s">
        <v>200</v>
      </c>
      <c r="R48" s="628">
        <v>12</v>
      </c>
      <c r="S48" s="628"/>
      <c r="T48" s="101" t="s">
        <v>212</v>
      </c>
      <c r="U48" s="363" t="s">
        <v>202</v>
      </c>
      <c r="V48" s="306">
        <f t="shared" si="2"/>
        <v>1500000</v>
      </c>
      <c r="W48" s="407"/>
      <c r="X48" s="335"/>
      <c r="Y48" s="335"/>
      <c r="Z48" s="335"/>
      <c r="AA48" s="335"/>
      <c r="AB48" s="335">
        <v>1500000</v>
      </c>
      <c r="AC48" s="360"/>
    </row>
    <row r="49" spans="1:29" ht="18.95" customHeight="1">
      <c r="A49" s="382"/>
      <c r="B49" s="102"/>
      <c r="C49" s="375"/>
      <c r="D49" s="124"/>
      <c r="E49" s="124"/>
      <c r="F49" s="100"/>
      <c r="G49" s="456"/>
      <c r="H49" s="513">
        <v>1452</v>
      </c>
      <c r="I49" s="513"/>
      <c r="J49" s="513"/>
      <c r="K49" s="518"/>
      <c r="L49" s="649" t="s">
        <v>234</v>
      </c>
      <c r="M49" s="650"/>
      <c r="N49" s="363"/>
      <c r="O49" s="628">
        <v>121000</v>
      </c>
      <c r="P49" s="628"/>
      <c r="Q49" s="363" t="s">
        <v>200</v>
      </c>
      <c r="R49" s="628">
        <v>12</v>
      </c>
      <c r="S49" s="628"/>
      <c r="T49" s="101" t="s">
        <v>212</v>
      </c>
      <c r="U49" s="363" t="s">
        <v>202</v>
      </c>
      <c r="V49" s="306">
        <f t="shared" si="2"/>
        <v>1452000</v>
      </c>
      <c r="W49" s="407"/>
      <c r="X49" s="335"/>
      <c r="Y49" s="335"/>
      <c r="Z49" s="335"/>
      <c r="AA49" s="335"/>
      <c r="AB49" s="335"/>
      <c r="AC49" s="360"/>
    </row>
    <row r="50" spans="1:29" ht="18.95" customHeight="1">
      <c r="A50" s="382"/>
      <c r="B50" s="102"/>
      <c r="C50" s="375"/>
      <c r="D50" s="124"/>
      <c r="E50" s="124"/>
      <c r="F50" s="100"/>
      <c r="G50" s="456"/>
      <c r="H50" s="513">
        <v>1668</v>
      </c>
      <c r="I50" s="513"/>
      <c r="J50" s="513">
        <v>300</v>
      </c>
      <c r="K50" s="518"/>
      <c r="L50" s="649" t="s">
        <v>235</v>
      </c>
      <c r="M50" s="650"/>
      <c r="N50" s="363"/>
      <c r="O50" s="628">
        <v>164000</v>
      </c>
      <c r="P50" s="628"/>
      <c r="Q50" s="363" t="s">
        <v>200</v>
      </c>
      <c r="R50" s="628">
        <v>12</v>
      </c>
      <c r="S50" s="628"/>
      <c r="T50" s="101" t="s">
        <v>212</v>
      </c>
      <c r="U50" s="363" t="s">
        <v>202</v>
      </c>
      <c r="V50" s="306">
        <f t="shared" si="2"/>
        <v>1968000</v>
      </c>
      <c r="W50" s="407"/>
      <c r="X50" s="335"/>
      <c r="Y50" s="335"/>
      <c r="Z50" s="335">
        <v>300000</v>
      </c>
      <c r="AA50" s="335"/>
      <c r="AB50" s="335"/>
      <c r="AC50" s="360"/>
    </row>
    <row r="51" spans="1:29" ht="18.95" customHeight="1">
      <c r="A51" s="382"/>
      <c r="B51" s="102"/>
      <c r="C51" s="375"/>
      <c r="D51" s="124"/>
      <c r="E51" s="124"/>
      <c r="F51" s="100"/>
      <c r="G51" s="456"/>
      <c r="H51" s="513"/>
      <c r="I51" s="513">
        <v>1000</v>
      </c>
      <c r="J51" s="513"/>
      <c r="K51" s="518"/>
      <c r="L51" s="649" t="s">
        <v>236</v>
      </c>
      <c r="M51" s="650"/>
      <c r="N51" s="363"/>
      <c r="O51" s="628">
        <v>83330</v>
      </c>
      <c r="P51" s="628"/>
      <c r="Q51" s="363" t="s">
        <v>200</v>
      </c>
      <c r="R51" s="628">
        <v>12</v>
      </c>
      <c r="S51" s="628"/>
      <c r="T51" s="101" t="s">
        <v>212</v>
      </c>
      <c r="U51" s="363" t="s">
        <v>202</v>
      </c>
      <c r="V51" s="306">
        <f t="shared" si="2"/>
        <v>999960</v>
      </c>
      <c r="W51" s="407"/>
      <c r="X51" s="335"/>
      <c r="Y51" s="335"/>
      <c r="Z51" s="335"/>
      <c r="AA51" s="335"/>
      <c r="AB51" s="335">
        <v>1000000</v>
      </c>
      <c r="AC51" s="360"/>
    </row>
    <row r="52" spans="1:29" ht="18.95" customHeight="1">
      <c r="A52" s="382"/>
      <c r="B52" s="102"/>
      <c r="C52" s="375"/>
      <c r="D52" s="124"/>
      <c r="E52" s="124"/>
      <c r="F52" s="100"/>
      <c r="G52" s="456"/>
      <c r="H52" s="513"/>
      <c r="I52" s="513"/>
      <c r="J52" s="513">
        <v>328</v>
      </c>
      <c r="K52" s="518"/>
      <c r="L52" s="649" t="s">
        <v>237</v>
      </c>
      <c r="M52" s="650"/>
      <c r="N52" s="363"/>
      <c r="O52" s="628">
        <v>32700</v>
      </c>
      <c r="P52" s="628"/>
      <c r="Q52" s="363" t="s">
        <v>200</v>
      </c>
      <c r="R52" s="628">
        <v>10</v>
      </c>
      <c r="S52" s="628"/>
      <c r="T52" s="101" t="s">
        <v>212</v>
      </c>
      <c r="U52" s="363" t="s">
        <v>202</v>
      </c>
      <c r="V52" s="306">
        <v>327659</v>
      </c>
      <c r="W52" s="407"/>
      <c r="X52" s="335"/>
      <c r="Y52" s="335"/>
      <c r="Z52" s="526">
        <v>220000</v>
      </c>
      <c r="AA52" s="335"/>
      <c r="AB52" s="335"/>
      <c r="AC52" s="538">
        <v>107659</v>
      </c>
    </row>
    <row r="53" spans="1:29" ht="18.95" customHeight="1">
      <c r="A53" s="382"/>
      <c r="B53" s="102"/>
      <c r="C53" s="375"/>
      <c r="D53" s="124"/>
      <c r="E53" s="124"/>
      <c r="F53" s="100"/>
      <c r="G53" s="456"/>
      <c r="H53" s="513"/>
      <c r="I53" s="513">
        <v>120</v>
      </c>
      <c r="J53" s="513"/>
      <c r="K53" s="518"/>
      <c r="L53" s="369" t="s">
        <v>238</v>
      </c>
      <c r="M53" s="370"/>
      <c r="N53" s="363"/>
      <c r="O53" s="628">
        <v>10000</v>
      </c>
      <c r="P53" s="628"/>
      <c r="Q53" s="363" t="s">
        <v>200</v>
      </c>
      <c r="R53" s="628">
        <v>12</v>
      </c>
      <c r="S53" s="628"/>
      <c r="T53" s="101" t="s">
        <v>212</v>
      </c>
      <c r="U53" s="363" t="s">
        <v>202</v>
      </c>
      <c r="V53" s="306">
        <f t="shared" si="2"/>
        <v>120000</v>
      </c>
      <c r="W53" s="407"/>
      <c r="X53" s="335"/>
      <c r="Y53" s="335"/>
      <c r="Z53" s="335"/>
      <c r="AA53" s="335"/>
      <c r="AB53" s="335">
        <v>120000</v>
      </c>
      <c r="AC53" s="360"/>
    </row>
    <row r="54" spans="1:29" ht="18.95" customHeight="1">
      <c r="A54" s="382"/>
      <c r="B54" s="102"/>
      <c r="C54" s="365"/>
      <c r="D54" s="313"/>
      <c r="E54" s="313"/>
      <c r="F54" s="107"/>
      <c r="G54" s="460"/>
      <c r="H54" s="522"/>
      <c r="I54" s="522"/>
      <c r="J54" s="522"/>
      <c r="K54" s="522"/>
      <c r="L54" s="167" t="s">
        <v>230</v>
      </c>
      <c r="M54" s="372"/>
      <c r="N54" s="373"/>
      <c r="O54" s="373"/>
      <c r="P54" s="373"/>
      <c r="Q54" s="373"/>
      <c r="R54" s="373"/>
      <c r="S54" s="373"/>
      <c r="T54" s="108"/>
      <c r="U54" s="373"/>
      <c r="V54" s="411">
        <f>SUM(V47:V53)</f>
        <v>11017619</v>
      </c>
      <c r="W54" s="407"/>
      <c r="X54" s="335"/>
      <c r="Y54" s="335"/>
      <c r="Z54" s="335"/>
      <c r="AA54" s="335"/>
      <c r="AB54" s="335"/>
      <c r="AC54" s="360"/>
    </row>
    <row r="55" spans="1:29" ht="18.95" customHeight="1">
      <c r="A55" s="382"/>
      <c r="B55" s="662"/>
      <c r="C55" s="423" t="s">
        <v>239</v>
      </c>
      <c r="D55" s="124">
        <v>2860</v>
      </c>
      <c r="E55" s="124">
        <v>2860</v>
      </c>
      <c r="F55" s="100">
        <f t="shared" si="1"/>
        <v>0</v>
      </c>
      <c r="G55" s="456"/>
      <c r="H55" s="513">
        <v>1440</v>
      </c>
      <c r="I55" s="518"/>
      <c r="J55" s="518">
        <v>200</v>
      </c>
      <c r="K55" s="518"/>
      <c r="L55" s="649" t="s">
        <v>335</v>
      </c>
      <c r="M55" s="650"/>
      <c r="N55" s="418"/>
      <c r="O55" s="628">
        <v>137000</v>
      </c>
      <c r="P55" s="628"/>
      <c r="Q55" s="101" t="s">
        <v>200</v>
      </c>
      <c r="R55" s="628">
        <v>12</v>
      </c>
      <c r="S55" s="628"/>
      <c r="T55" s="101" t="s">
        <v>212</v>
      </c>
      <c r="U55" s="418" t="s">
        <v>202</v>
      </c>
      <c r="V55" s="306">
        <v>1640000</v>
      </c>
      <c r="W55" s="407"/>
      <c r="X55" s="335"/>
      <c r="Y55" s="335"/>
      <c r="Z55" s="335">
        <v>200000</v>
      </c>
      <c r="AA55" s="335"/>
      <c r="AB55" s="335"/>
      <c r="AC55" s="360"/>
    </row>
    <row r="56" spans="1:29" ht="18.95" customHeight="1">
      <c r="A56" s="382"/>
      <c r="B56" s="662"/>
      <c r="C56" s="423"/>
      <c r="D56" s="124"/>
      <c r="E56" s="124"/>
      <c r="F56" s="100"/>
      <c r="G56" s="456"/>
      <c r="H56" s="513"/>
      <c r="I56" s="518"/>
      <c r="J56" s="518">
        <v>360</v>
      </c>
      <c r="K56" s="518"/>
      <c r="L56" s="649" t="s">
        <v>240</v>
      </c>
      <c r="M56" s="650"/>
      <c r="N56" s="418"/>
      <c r="O56" s="628">
        <v>30000</v>
      </c>
      <c r="P56" s="628"/>
      <c r="Q56" s="101" t="s">
        <v>200</v>
      </c>
      <c r="R56" s="628">
        <v>12</v>
      </c>
      <c r="S56" s="628"/>
      <c r="T56" s="101" t="s">
        <v>212</v>
      </c>
      <c r="U56" s="418" t="s">
        <v>202</v>
      </c>
      <c r="V56" s="306">
        <f t="shared" si="2"/>
        <v>360000</v>
      </c>
      <c r="W56" s="407"/>
      <c r="X56" s="335"/>
      <c r="Y56" s="335"/>
      <c r="Z56" s="335">
        <v>360000</v>
      </c>
      <c r="AA56" s="335"/>
      <c r="AB56" s="335"/>
      <c r="AC56" s="360"/>
    </row>
    <row r="57" spans="1:29" ht="18.95" customHeight="1" thickBot="1">
      <c r="A57" s="103"/>
      <c r="B57" s="672"/>
      <c r="C57" s="328"/>
      <c r="D57" s="472"/>
      <c r="E57" s="472"/>
      <c r="F57" s="104"/>
      <c r="G57" s="457"/>
      <c r="H57" s="519">
        <v>360</v>
      </c>
      <c r="I57" s="520"/>
      <c r="J57" s="520">
        <v>300</v>
      </c>
      <c r="K57" s="520"/>
      <c r="L57" s="391" t="s">
        <v>241</v>
      </c>
      <c r="M57" s="427"/>
      <c r="N57" s="426"/>
      <c r="O57" s="645">
        <v>660000</v>
      </c>
      <c r="P57" s="645"/>
      <c r="Q57" s="105" t="s">
        <v>200</v>
      </c>
      <c r="R57" s="645">
        <v>1</v>
      </c>
      <c r="S57" s="645"/>
      <c r="T57" s="105" t="s">
        <v>205</v>
      </c>
      <c r="U57" s="426" t="s">
        <v>202</v>
      </c>
      <c r="V57" s="106">
        <f t="shared" si="2"/>
        <v>660000</v>
      </c>
      <c r="W57" s="407"/>
      <c r="X57" s="335"/>
      <c r="Y57" s="335"/>
      <c r="Z57" s="335">
        <v>300000</v>
      </c>
      <c r="AA57" s="335"/>
      <c r="AB57" s="335">
        <v>0</v>
      </c>
      <c r="AC57" s="360"/>
    </row>
    <row r="58" spans="1:29" ht="18.95" customHeight="1">
      <c r="A58" s="382"/>
      <c r="B58" s="375"/>
      <c r="C58" s="375"/>
      <c r="D58" s="124"/>
      <c r="E58" s="124"/>
      <c r="F58" s="100"/>
      <c r="G58" s="456"/>
      <c r="H58" s="513"/>
      <c r="I58" s="518">
        <v>200</v>
      </c>
      <c r="J58" s="518"/>
      <c r="K58" s="518"/>
      <c r="L58" s="166" t="s">
        <v>242</v>
      </c>
      <c r="M58" s="370"/>
      <c r="N58" s="363"/>
      <c r="O58" s="628">
        <v>200000</v>
      </c>
      <c r="P58" s="628"/>
      <c r="Q58" s="101" t="s">
        <v>200</v>
      </c>
      <c r="R58" s="628">
        <v>1</v>
      </c>
      <c r="S58" s="628"/>
      <c r="T58" s="101" t="s">
        <v>205</v>
      </c>
      <c r="U58" s="363" t="s">
        <v>202</v>
      </c>
      <c r="V58" s="306">
        <f t="shared" si="2"/>
        <v>200000</v>
      </c>
      <c r="W58" s="407"/>
      <c r="X58" s="335"/>
      <c r="Y58" s="335"/>
      <c r="Z58" s="335"/>
      <c r="AA58" s="335"/>
      <c r="AB58" s="335">
        <v>200000</v>
      </c>
      <c r="AC58" s="360"/>
    </row>
    <row r="59" spans="1:29" ht="18.95" customHeight="1">
      <c r="A59" s="382"/>
      <c r="B59" s="375"/>
      <c r="C59" s="375"/>
      <c r="D59" s="124"/>
      <c r="E59" s="124"/>
      <c r="F59" s="100"/>
      <c r="G59" s="456"/>
      <c r="H59" s="513"/>
      <c r="I59" s="518"/>
      <c r="J59" s="518"/>
      <c r="K59" s="518"/>
      <c r="L59" s="166" t="s">
        <v>230</v>
      </c>
      <c r="M59" s="370"/>
      <c r="N59" s="363"/>
      <c r="O59" s="363"/>
      <c r="P59" s="363"/>
      <c r="Q59" s="101"/>
      <c r="R59" s="363"/>
      <c r="S59" s="363"/>
      <c r="T59" s="101"/>
      <c r="U59" s="363"/>
      <c r="V59" s="306">
        <f>SUM(V55:V58)</f>
        <v>2860000</v>
      </c>
      <c r="W59" s="407"/>
      <c r="X59" s="335"/>
      <c r="Y59" s="335"/>
      <c r="Z59" s="335"/>
      <c r="AA59" s="335"/>
      <c r="AB59" s="335"/>
      <c r="AC59" s="360"/>
    </row>
    <row r="60" spans="1:29" ht="18.95" customHeight="1">
      <c r="A60" s="382"/>
      <c r="B60" s="375"/>
      <c r="C60" s="356" t="s">
        <v>243</v>
      </c>
      <c r="D60" s="184">
        <v>4800</v>
      </c>
      <c r="E60" s="184">
        <v>4800</v>
      </c>
      <c r="F60" s="109">
        <f t="shared" si="1"/>
        <v>0</v>
      </c>
      <c r="G60" s="461"/>
      <c r="H60" s="521">
        <v>3600</v>
      </c>
      <c r="I60" s="523"/>
      <c r="J60" s="523">
        <v>1200</v>
      </c>
      <c r="K60" s="523"/>
      <c r="L60" s="663" t="s">
        <v>244</v>
      </c>
      <c r="M60" s="664"/>
      <c r="N60" s="374"/>
      <c r="O60" s="660">
        <v>400000</v>
      </c>
      <c r="P60" s="660"/>
      <c r="Q60" s="374" t="s">
        <v>200</v>
      </c>
      <c r="R60" s="660">
        <v>12</v>
      </c>
      <c r="S60" s="660"/>
      <c r="T60" s="110" t="s">
        <v>212</v>
      </c>
      <c r="U60" s="374" t="s">
        <v>202</v>
      </c>
      <c r="V60" s="96">
        <f t="shared" si="2"/>
        <v>4800000</v>
      </c>
      <c r="W60" s="407"/>
      <c r="X60" s="335"/>
      <c r="Y60" s="335"/>
      <c r="Z60" s="335">
        <v>1200000</v>
      </c>
      <c r="AA60" s="335"/>
      <c r="AB60" s="335"/>
      <c r="AC60" s="360"/>
    </row>
    <row r="61" spans="1:29" ht="21.75" customHeight="1">
      <c r="A61" s="422"/>
      <c r="B61" s="423"/>
      <c r="C61" s="428"/>
      <c r="D61" s="313"/>
      <c r="E61" s="313"/>
      <c r="F61" s="107">
        <f t="shared" si="1"/>
        <v>0</v>
      </c>
      <c r="G61" s="460"/>
      <c r="H61" s="524"/>
      <c r="I61" s="522"/>
      <c r="J61" s="522"/>
      <c r="K61" s="522"/>
      <c r="L61" s="643"/>
      <c r="M61" s="644"/>
      <c r="N61" s="419"/>
      <c r="O61" s="642"/>
      <c r="P61" s="642"/>
      <c r="Q61" s="419"/>
      <c r="R61" s="642"/>
      <c r="S61" s="642"/>
      <c r="T61" s="108"/>
      <c r="U61" s="419"/>
      <c r="V61" s="420"/>
      <c r="W61" s="407"/>
      <c r="X61" s="335"/>
      <c r="Y61" s="335"/>
      <c r="Z61" s="335"/>
      <c r="AA61" s="335"/>
      <c r="AB61" s="335"/>
      <c r="AC61" s="360"/>
    </row>
    <row r="62" spans="1:29" ht="18.95" customHeight="1">
      <c r="A62" s="382"/>
      <c r="B62" s="662"/>
      <c r="C62" s="375" t="s">
        <v>245</v>
      </c>
      <c r="D62" s="124">
        <v>5800</v>
      </c>
      <c r="E62" s="124">
        <v>5800</v>
      </c>
      <c r="F62" s="158">
        <f t="shared" si="1"/>
        <v>0</v>
      </c>
      <c r="G62" s="456"/>
      <c r="H62" s="513"/>
      <c r="I62" s="518"/>
      <c r="J62" s="518">
        <v>1000</v>
      </c>
      <c r="K62" s="518">
        <v>500</v>
      </c>
      <c r="L62" s="649" t="s">
        <v>246</v>
      </c>
      <c r="M62" s="650"/>
      <c r="N62" s="363"/>
      <c r="O62" s="628">
        <v>750000</v>
      </c>
      <c r="P62" s="628"/>
      <c r="Q62" s="363" t="s">
        <v>200</v>
      </c>
      <c r="R62" s="628">
        <v>2</v>
      </c>
      <c r="S62" s="628"/>
      <c r="T62" s="101" t="s">
        <v>205</v>
      </c>
      <c r="U62" s="363" t="s">
        <v>202</v>
      </c>
      <c r="V62" s="310">
        <f t="shared" si="2"/>
        <v>1500000</v>
      </c>
      <c r="W62" s="409"/>
      <c r="X62" s="335">
        <v>500000</v>
      </c>
      <c r="Y62" s="335">
        <v>500000</v>
      </c>
      <c r="Z62" s="335">
        <v>500000</v>
      </c>
      <c r="AA62" s="335"/>
      <c r="AB62" s="335"/>
      <c r="AC62" s="360"/>
    </row>
    <row r="63" spans="1:29" ht="18.95" customHeight="1">
      <c r="A63" s="382"/>
      <c r="B63" s="662"/>
      <c r="C63" s="375"/>
      <c r="D63" s="124"/>
      <c r="E63" s="124"/>
      <c r="F63" s="100">
        <f t="shared" si="1"/>
        <v>0</v>
      </c>
      <c r="G63" s="456"/>
      <c r="H63" s="513">
        <v>1600</v>
      </c>
      <c r="I63" s="518"/>
      <c r="J63" s="518">
        <v>300</v>
      </c>
      <c r="K63" s="518"/>
      <c r="L63" s="166" t="s">
        <v>336</v>
      </c>
      <c r="M63" s="370"/>
      <c r="N63" s="363"/>
      <c r="O63" s="628">
        <v>475000</v>
      </c>
      <c r="P63" s="628"/>
      <c r="Q63" s="363" t="s">
        <v>200</v>
      </c>
      <c r="R63" s="628">
        <v>4</v>
      </c>
      <c r="S63" s="628"/>
      <c r="T63" s="101" t="s">
        <v>205</v>
      </c>
      <c r="U63" s="363" t="s">
        <v>202</v>
      </c>
      <c r="V63" s="306">
        <f t="shared" si="2"/>
        <v>1900000</v>
      </c>
      <c r="W63" s="407"/>
      <c r="X63" s="335"/>
      <c r="Y63" s="335"/>
      <c r="Z63" s="335">
        <v>100000</v>
      </c>
      <c r="AA63" s="335"/>
      <c r="AB63" s="335"/>
      <c r="AC63" s="360">
        <v>200000</v>
      </c>
    </row>
    <row r="64" spans="1:29" ht="18.95" customHeight="1">
      <c r="A64" s="382"/>
      <c r="B64" s="662"/>
      <c r="C64" s="375"/>
      <c r="D64" s="124"/>
      <c r="E64" s="124"/>
      <c r="F64" s="100">
        <f t="shared" si="1"/>
        <v>0</v>
      </c>
      <c r="G64" s="456"/>
      <c r="H64" s="513"/>
      <c r="I64" s="518"/>
      <c r="J64" s="513">
        <v>200</v>
      </c>
      <c r="K64" s="518"/>
      <c r="L64" s="166" t="s">
        <v>247</v>
      </c>
      <c r="M64" s="370"/>
      <c r="N64" s="363"/>
      <c r="O64" s="628">
        <v>50000</v>
      </c>
      <c r="P64" s="628"/>
      <c r="Q64" s="363" t="s">
        <v>200</v>
      </c>
      <c r="R64" s="628">
        <v>4</v>
      </c>
      <c r="S64" s="628"/>
      <c r="T64" s="101" t="s">
        <v>205</v>
      </c>
      <c r="U64" s="363" t="s">
        <v>202</v>
      </c>
      <c r="V64" s="306">
        <f t="shared" si="2"/>
        <v>200000</v>
      </c>
      <c r="W64" s="407"/>
      <c r="X64" s="335"/>
      <c r="Y64" s="335"/>
      <c r="Z64" s="335">
        <v>200000</v>
      </c>
      <c r="AA64" s="335"/>
      <c r="AB64" s="335"/>
      <c r="AC64" s="360"/>
    </row>
    <row r="65" spans="1:29" ht="18.95" customHeight="1">
      <c r="A65" s="382"/>
      <c r="B65" s="662"/>
      <c r="C65" s="375"/>
      <c r="D65" s="124"/>
      <c r="E65" s="124"/>
      <c r="F65" s="100">
        <f t="shared" si="1"/>
        <v>0</v>
      </c>
      <c r="G65" s="456"/>
      <c r="H65" s="513">
        <v>800</v>
      </c>
      <c r="I65" s="518"/>
      <c r="J65" s="513">
        <v>400</v>
      </c>
      <c r="K65" s="518"/>
      <c r="L65" s="166" t="s">
        <v>248</v>
      </c>
      <c r="M65" s="370"/>
      <c r="N65" s="363"/>
      <c r="O65" s="628">
        <v>400000</v>
      </c>
      <c r="P65" s="628"/>
      <c r="Q65" s="363" t="s">
        <v>200</v>
      </c>
      <c r="R65" s="628">
        <v>3</v>
      </c>
      <c r="S65" s="628"/>
      <c r="T65" s="101" t="s">
        <v>205</v>
      </c>
      <c r="U65" s="363" t="s">
        <v>202</v>
      </c>
      <c r="V65" s="306">
        <f t="shared" si="2"/>
        <v>1200000</v>
      </c>
      <c r="W65" s="407"/>
      <c r="X65" s="335"/>
      <c r="Y65" s="335"/>
      <c r="Z65" s="335">
        <v>400000</v>
      </c>
      <c r="AA65" s="335"/>
      <c r="AB65" s="335"/>
      <c r="AC65" s="360"/>
    </row>
    <row r="66" spans="1:29" ht="18.95" customHeight="1">
      <c r="A66" s="382"/>
      <c r="B66" s="662"/>
      <c r="C66" s="375"/>
      <c r="D66" s="124"/>
      <c r="E66" s="124"/>
      <c r="F66" s="100">
        <f t="shared" si="1"/>
        <v>0</v>
      </c>
      <c r="G66" s="456"/>
      <c r="H66" s="513"/>
      <c r="I66" s="518"/>
      <c r="J66" s="513">
        <v>1000</v>
      </c>
      <c r="K66" s="518"/>
      <c r="L66" s="649" t="s">
        <v>245</v>
      </c>
      <c r="M66" s="650"/>
      <c r="N66" s="363"/>
      <c r="O66" s="628">
        <v>100000</v>
      </c>
      <c r="P66" s="628"/>
      <c r="Q66" s="363" t="s">
        <v>200</v>
      </c>
      <c r="R66" s="628">
        <v>10</v>
      </c>
      <c r="S66" s="628"/>
      <c r="T66" s="101" t="s">
        <v>212</v>
      </c>
      <c r="U66" s="363" t="s">
        <v>202</v>
      </c>
      <c r="V66" s="306">
        <f t="shared" si="2"/>
        <v>1000000</v>
      </c>
      <c r="W66" s="407"/>
      <c r="X66" s="335">
        <v>0</v>
      </c>
      <c r="Y66" s="335">
        <v>200000</v>
      </c>
      <c r="Z66" s="335">
        <v>800000</v>
      </c>
      <c r="AA66" s="335"/>
      <c r="AB66" s="335"/>
      <c r="AC66" s="360"/>
    </row>
    <row r="67" spans="1:29" ht="18.95" customHeight="1">
      <c r="A67" s="111"/>
      <c r="B67" s="632"/>
      <c r="C67" s="365"/>
      <c r="D67" s="313"/>
      <c r="E67" s="313"/>
      <c r="F67" s="107">
        <f t="shared" si="1"/>
        <v>0</v>
      </c>
      <c r="G67" s="456"/>
      <c r="H67" s="513"/>
      <c r="I67" s="518"/>
      <c r="J67" s="524"/>
      <c r="K67" s="522"/>
      <c r="L67" s="643" t="s">
        <v>230</v>
      </c>
      <c r="M67" s="644"/>
      <c r="N67" s="373"/>
      <c r="O67" s="642"/>
      <c r="P67" s="642"/>
      <c r="Q67" s="373"/>
      <c r="R67" s="642"/>
      <c r="S67" s="642"/>
      <c r="T67" s="108"/>
      <c r="U67" s="373"/>
      <c r="V67" s="411">
        <f>SUM(V62:V66)</f>
        <v>5800000</v>
      </c>
      <c r="W67" s="407"/>
      <c r="X67" s="335"/>
      <c r="Y67" s="335"/>
      <c r="Z67" s="335"/>
      <c r="AA67" s="335"/>
      <c r="AB67" s="335"/>
      <c r="AC67" s="360"/>
    </row>
    <row r="68" spans="1:29" ht="21" customHeight="1">
      <c r="A68" s="670" t="s">
        <v>249</v>
      </c>
      <c r="B68" s="151" t="s">
        <v>250</v>
      </c>
      <c r="C68" s="152"/>
      <c r="D68" s="124">
        <f>SUM(D69:D73)</f>
        <v>14400</v>
      </c>
      <c r="E68" s="124">
        <f>SUM(E69:E73)</f>
        <v>13400</v>
      </c>
      <c r="F68" s="153">
        <f t="shared" si="1"/>
        <v>-1000</v>
      </c>
      <c r="G68" s="455">
        <f>E68/E5*100</f>
        <v>2.9963752803511574</v>
      </c>
      <c r="H68" s="517"/>
      <c r="I68" s="517"/>
      <c r="J68" s="517"/>
      <c r="K68" s="148"/>
      <c r="L68" s="166"/>
      <c r="M68" s="370"/>
      <c r="N68" s="363"/>
      <c r="O68" s="363"/>
      <c r="P68" s="363"/>
      <c r="Q68" s="363"/>
      <c r="R68" s="363"/>
      <c r="S68" s="363"/>
      <c r="T68" s="101"/>
      <c r="U68" s="363"/>
      <c r="V68" s="306"/>
      <c r="W68" s="407"/>
      <c r="X68" s="335"/>
      <c r="Y68" s="335"/>
      <c r="Z68" s="335"/>
      <c r="AA68" s="335"/>
      <c r="AB68" s="335"/>
      <c r="AC68" s="360"/>
    </row>
    <row r="69" spans="1:29" ht="21" customHeight="1">
      <c r="A69" s="671"/>
      <c r="B69" s="375"/>
      <c r="C69" s="356" t="s">
        <v>250</v>
      </c>
      <c r="D69" s="184">
        <v>0</v>
      </c>
      <c r="E69" s="184">
        <v>0</v>
      </c>
      <c r="F69" s="109">
        <f t="shared" si="1"/>
        <v>0</v>
      </c>
      <c r="G69" s="461"/>
      <c r="H69" s="521"/>
      <c r="I69" s="523"/>
      <c r="J69" s="521"/>
      <c r="K69" s="523"/>
      <c r="L69" s="663"/>
      <c r="M69" s="664"/>
      <c r="N69" s="374"/>
      <c r="O69" s="660"/>
      <c r="P69" s="660"/>
      <c r="Q69" s="374"/>
      <c r="R69" s="660"/>
      <c r="S69" s="660"/>
      <c r="T69" s="110"/>
      <c r="U69" s="374"/>
      <c r="V69" s="96">
        <f t="shared" ref="V69:V70" si="6">O69*R69</f>
        <v>0</v>
      </c>
      <c r="W69" s="407"/>
      <c r="X69" s="335"/>
      <c r="Y69" s="335"/>
      <c r="Z69" s="335"/>
      <c r="AA69" s="335"/>
      <c r="AB69" s="335"/>
      <c r="AC69" s="360"/>
    </row>
    <row r="70" spans="1:29" ht="21" customHeight="1">
      <c r="A70" s="113"/>
      <c r="B70" s="375"/>
      <c r="C70" s="356" t="s">
        <v>251</v>
      </c>
      <c r="D70" s="184">
        <v>3400</v>
      </c>
      <c r="E70" s="184">
        <v>3400</v>
      </c>
      <c r="F70" s="109">
        <f t="shared" si="1"/>
        <v>0</v>
      </c>
      <c r="G70" s="461"/>
      <c r="H70" s="521"/>
      <c r="I70" s="523"/>
      <c r="J70" s="521">
        <v>0</v>
      </c>
      <c r="K70" s="521">
        <v>3400</v>
      </c>
      <c r="L70" s="95" t="s">
        <v>324</v>
      </c>
      <c r="M70" s="400"/>
      <c r="N70" s="399"/>
      <c r="O70" s="660">
        <v>340000</v>
      </c>
      <c r="P70" s="660"/>
      <c r="Q70" s="374" t="s">
        <v>200</v>
      </c>
      <c r="R70" s="660">
        <v>10</v>
      </c>
      <c r="S70" s="660"/>
      <c r="T70" s="110" t="s">
        <v>205</v>
      </c>
      <c r="U70" s="374" t="s">
        <v>202</v>
      </c>
      <c r="V70" s="312">
        <f t="shared" si="6"/>
        <v>3400000</v>
      </c>
      <c r="W70" s="409"/>
      <c r="X70" s="335">
        <v>2000000</v>
      </c>
      <c r="Y70" s="335"/>
      <c r="Z70" s="335"/>
      <c r="AA70" s="335">
        <v>1400000</v>
      </c>
      <c r="AB70" s="335"/>
      <c r="AC70" s="360"/>
    </row>
    <row r="71" spans="1:29" ht="21" customHeight="1">
      <c r="A71" s="113"/>
      <c r="B71" s="375"/>
      <c r="C71" s="375"/>
      <c r="D71" s="124"/>
      <c r="E71" s="124"/>
      <c r="F71" s="100"/>
      <c r="G71" s="456"/>
      <c r="H71" s="513"/>
      <c r="I71" s="518"/>
      <c r="J71" s="513"/>
      <c r="K71" s="513"/>
      <c r="L71" s="649" t="s">
        <v>333</v>
      </c>
      <c r="M71" s="650"/>
      <c r="N71" s="650"/>
      <c r="O71" s="650"/>
      <c r="P71" s="650"/>
      <c r="Q71" s="363"/>
      <c r="R71" s="363"/>
      <c r="S71" s="363"/>
      <c r="T71" s="101"/>
      <c r="U71" s="363"/>
      <c r="V71" s="310"/>
      <c r="W71" s="409"/>
      <c r="X71" s="335"/>
      <c r="Y71" s="335"/>
      <c r="Z71" s="335"/>
      <c r="AA71" s="335"/>
      <c r="AB71" s="335"/>
      <c r="AC71" s="360"/>
    </row>
    <row r="72" spans="1:29" ht="21" customHeight="1">
      <c r="A72" s="114"/>
      <c r="B72" s="375"/>
      <c r="C72" s="364" t="s">
        <v>252</v>
      </c>
      <c r="D72" s="184">
        <v>11000</v>
      </c>
      <c r="E72" s="184">
        <v>10000</v>
      </c>
      <c r="F72" s="109">
        <f t="shared" ref="F72:F93" si="7">E72-D72</f>
        <v>-1000</v>
      </c>
      <c r="G72" s="461"/>
      <c r="H72" s="521">
        <v>1000</v>
      </c>
      <c r="I72" s="523">
        <v>0</v>
      </c>
      <c r="J72" s="521">
        <v>2500</v>
      </c>
      <c r="K72" s="521"/>
      <c r="L72" s="663" t="s">
        <v>310</v>
      </c>
      <c r="M72" s="664"/>
      <c r="N72" s="664"/>
      <c r="O72" s="660">
        <v>6500000</v>
      </c>
      <c r="P72" s="660"/>
      <c r="Q72" s="374" t="s">
        <v>200</v>
      </c>
      <c r="R72" s="660">
        <v>1</v>
      </c>
      <c r="S72" s="660"/>
      <c r="T72" s="110" t="s">
        <v>205</v>
      </c>
      <c r="U72" s="374" t="s">
        <v>202</v>
      </c>
      <c r="V72" s="96">
        <f t="shared" ref="V72" si="8">O72*R72</f>
        <v>6500000</v>
      </c>
      <c r="W72" s="407"/>
      <c r="X72" s="335"/>
      <c r="Y72" s="335"/>
      <c r="Z72" s="335"/>
      <c r="AA72" s="335"/>
      <c r="AB72" s="335"/>
      <c r="AC72" s="360"/>
    </row>
    <row r="73" spans="1:29" ht="21" customHeight="1">
      <c r="A73" s="114"/>
      <c r="B73" s="375"/>
      <c r="C73" s="386" t="s">
        <v>306</v>
      </c>
      <c r="D73" s="124"/>
      <c r="E73" s="124"/>
      <c r="F73" s="100"/>
      <c r="G73" s="456"/>
      <c r="H73" s="518"/>
      <c r="I73" s="518"/>
      <c r="J73" s="513">
        <v>500</v>
      </c>
      <c r="K73" s="513">
        <v>6000</v>
      </c>
      <c r="L73" s="401" t="s">
        <v>311</v>
      </c>
      <c r="M73" s="370"/>
      <c r="N73" s="370"/>
      <c r="O73" s="628">
        <v>3500000</v>
      </c>
      <c r="P73" s="628"/>
      <c r="Q73" s="363" t="s">
        <v>200</v>
      </c>
      <c r="R73" s="628">
        <v>1</v>
      </c>
      <c r="S73" s="628"/>
      <c r="T73" s="101" t="s">
        <v>205</v>
      </c>
      <c r="U73" s="363" t="s">
        <v>202</v>
      </c>
      <c r="V73" s="310">
        <f t="shared" ref="V73" si="9">O73*R73</f>
        <v>3500000</v>
      </c>
      <c r="W73" s="409"/>
      <c r="X73" s="335">
        <v>6000000</v>
      </c>
      <c r="Y73" s="335"/>
      <c r="Z73" s="335">
        <v>2500000</v>
      </c>
      <c r="AA73" s="335"/>
      <c r="AB73" s="526">
        <v>0</v>
      </c>
      <c r="AC73" s="360">
        <v>500000</v>
      </c>
    </row>
    <row r="74" spans="1:29" ht="21" customHeight="1">
      <c r="A74" s="325" t="s">
        <v>253</v>
      </c>
      <c r="B74" s="151"/>
      <c r="C74" s="151"/>
      <c r="D74" s="148">
        <f>D75+D92</f>
        <v>72644</v>
      </c>
      <c r="E74" s="148">
        <f>E75+E92</f>
        <v>73305</v>
      </c>
      <c r="F74" s="286">
        <f t="shared" si="7"/>
        <v>661</v>
      </c>
      <c r="G74" s="455">
        <f>E74/E5*100</f>
        <v>16.39173805418967</v>
      </c>
      <c r="H74" s="517"/>
      <c r="I74" s="517"/>
      <c r="J74" s="517"/>
      <c r="K74" s="517"/>
      <c r="L74" s="165"/>
      <c r="M74" s="380"/>
      <c r="N74" s="368"/>
      <c r="O74" s="368"/>
      <c r="P74" s="368"/>
      <c r="Q74" s="368"/>
      <c r="R74" s="368"/>
      <c r="S74" s="368"/>
      <c r="T74" s="119"/>
      <c r="U74" s="368"/>
      <c r="V74" s="89"/>
      <c r="W74" s="407"/>
      <c r="X74" s="335"/>
      <c r="Y74" s="335"/>
      <c r="Z74" s="335"/>
      <c r="AA74" s="335"/>
      <c r="AB74" s="335"/>
      <c r="AC74" s="360"/>
    </row>
    <row r="75" spans="1:29" ht="21" customHeight="1">
      <c r="A75" s="114"/>
      <c r="B75" s="356" t="s">
        <v>191</v>
      </c>
      <c r="C75" s="365"/>
      <c r="D75" s="313">
        <f>SUM(D76:D89)</f>
        <v>36984</v>
      </c>
      <c r="E75" s="313">
        <f>SUM(E76:E89)</f>
        <v>36584</v>
      </c>
      <c r="F75" s="107">
        <f t="shared" si="7"/>
        <v>-400</v>
      </c>
      <c r="G75" s="462"/>
      <c r="H75" s="524"/>
      <c r="I75" s="522"/>
      <c r="J75" s="522"/>
      <c r="K75" s="522"/>
      <c r="L75" s="665"/>
      <c r="M75" s="666"/>
      <c r="N75" s="666"/>
      <c r="O75" s="666"/>
      <c r="P75" s="666"/>
      <c r="Q75" s="666"/>
      <c r="R75" s="666"/>
      <c r="S75" s="666"/>
      <c r="T75" s="666"/>
      <c r="U75" s="666"/>
      <c r="V75" s="667"/>
      <c r="W75" s="115"/>
      <c r="X75" s="335"/>
      <c r="Y75" s="335"/>
      <c r="Z75" s="335"/>
      <c r="AA75" s="335"/>
      <c r="AB75" s="335"/>
      <c r="AC75" s="360"/>
    </row>
    <row r="76" spans="1:29" ht="21" customHeight="1">
      <c r="A76" s="114"/>
      <c r="B76" s="410"/>
      <c r="C76" s="112" t="s">
        <v>317</v>
      </c>
      <c r="D76" s="148">
        <v>1460</v>
      </c>
      <c r="E76" s="148">
        <v>1460</v>
      </c>
      <c r="F76" s="158">
        <f t="shared" si="7"/>
        <v>0</v>
      </c>
      <c r="G76" s="463"/>
      <c r="H76" s="529">
        <v>1460</v>
      </c>
      <c r="I76" s="525"/>
      <c r="J76" s="525"/>
      <c r="K76" s="525"/>
      <c r="L76" s="408" t="s">
        <v>320</v>
      </c>
      <c r="M76" s="438"/>
      <c r="N76" s="438"/>
      <c r="O76" s="628">
        <v>182500</v>
      </c>
      <c r="P76" s="628"/>
      <c r="Q76" s="115" t="s">
        <v>90</v>
      </c>
      <c r="R76" s="628">
        <v>8</v>
      </c>
      <c r="S76" s="628"/>
      <c r="T76" s="115" t="s">
        <v>321</v>
      </c>
      <c r="U76" s="115" t="s">
        <v>202</v>
      </c>
      <c r="V76" s="310">
        <f t="shared" ref="V76" si="10">O76*R76</f>
        <v>1460000</v>
      </c>
      <c r="W76" s="407">
        <v>1460000</v>
      </c>
      <c r="X76" s="335"/>
      <c r="Y76" s="335"/>
      <c r="Z76" s="335"/>
      <c r="AA76" s="335"/>
      <c r="AB76" s="335"/>
      <c r="AC76" s="360"/>
    </row>
    <row r="77" spans="1:29" ht="21" customHeight="1">
      <c r="A77" s="114"/>
      <c r="B77" s="375"/>
      <c r="C77" s="375" t="s">
        <v>254</v>
      </c>
      <c r="D77" s="124">
        <v>2680</v>
      </c>
      <c r="E77" s="124">
        <v>2680</v>
      </c>
      <c r="F77" s="122">
        <f t="shared" si="7"/>
        <v>0</v>
      </c>
      <c r="G77" s="464"/>
      <c r="H77" s="513">
        <v>1000</v>
      </c>
      <c r="I77" s="518"/>
      <c r="J77" s="513">
        <v>1000</v>
      </c>
      <c r="K77" s="518"/>
      <c r="L77" s="473" t="s">
        <v>254</v>
      </c>
      <c r="M77" s="354"/>
      <c r="N77" s="363"/>
      <c r="O77" s="660">
        <v>200000</v>
      </c>
      <c r="P77" s="660"/>
      <c r="Q77" s="194" t="s">
        <v>200</v>
      </c>
      <c r="R77" s="660">
        <v>10</v>
      </c>
      <c r="S77" s="660"/>
      <c r="T77" s="194" t="s">
        <v>212</v>
      </c>
      <c r="U77" s="194" t="s">
        <v>202</v>
      </c>
      <c r="V77" s="312">
        <f t="shared" ref="V77:V86" si="11">O77*R77</f>
        <v>2000000</v>
      </c>
      <c r="W77" s="409"/>
      <c r="X77" s="335"/>
      <c r="Y77" s="335"/>
      <c r="Z77" s="335">
        <v>1000000</v>
      </c>
      <c r="AA77" s="335"/>
      <c r="AB77" s="335"/>
      <c r="AC77" s="360"/>
    </row>
    <row r="78" spans="1:29" ht="21" customHeight="1">
      <c r="A78" s="114"/>
      <c r="B78" s="375"/>
      <c r="C78" s="375"/>
      <c r="D78" s="124"/>
      <c r="E78" s="124"/>
      <c r="F78" s="100"/>
      <c r="G78" s="464"/>
      <c r="H78" s="513"/>
      <c r="I78" s="518"/>
      <c r="J78" s="513"/>
      <c r="K78" s="518"/>
      <c r="L78" s="169" t="s">
        <v>319</v>
      </c>
      <c r="M78" s="354"/>
      <c r="N78" s="398"/>
      <c r="O78" s="101"/>
      <c r="P78" s="101"/>
      <c r="Q78" s="115"/>
      <c r="R78" s="101"/>
      <c r="S78" s="101"/>
      <c r="T78" s="115"/>
      <c r="U78" s="115"/>
      <c r="V78" s="310"/>
      <c r="W78" s="409"/>
      <c r="X78" s="335"/>
      <c r="Y78" s="335"/>
      <c r="Z78" s="335"/>
      <c r="AA78" s="335"/>
      <c r="AB78" s="335"/>
      <c r="AC78" s="360"/>
    </row>
    <row r="79" spans="1:29" ht="21" customHeight="1">
      <c r="A79" s="114"/>
      <c r="B79" s="375"/>
      <c r="C79" s="375"/>
      <c r="D79" s="124"/>
      <c r="E79" s="124"/>
      <c r="F79" s="100"/>
      <c r="G79" s="464"/>
      <c r="H79" s="513"/>
      <c r="I79" s="518">
        <v>680</v>
      </c>
      <c r="J79" s="513"/>
      <c r="K79" s="518"/>
      <c r="L79" s="169" t="s">
        <v>308</v>
      </c>
      <c r="M79" s="354"/>
      <c r="N79" s="363"/>
      <c r="O79" s="628">
        <v>68000</v>
      </c>
      <c r="P79" s="628"/>
      <c r="Q79" s="115" t="s">
        <v>200</v>
      </c>
      <c r="R79" s="628">
        <v>10</v>
      </c>
      <c r="S79" s="628"/>
      <c r="T79" s="115" t="s">
        <v>212</v>
      </c>
      <c r="U79" s="115" t="s">
        <v>202</v>
      </c>
      <c r="V79" s="310">
        <f t="shared" si="11"/>
        <v>680000</v>
      </c>
      <c r="W79" s="409"/>
      <c r="X79" s="335"/>
      <c r="Y79" s="335"/>
      <c r="Z79" s="335"/>
      <c r="AA79" s="335"/>
      <c r="AB79" s="335">
        <v>680000</v>
      </c>
      <c r="AC79" s="360"/>
    </row>
    <row r="80" spans="1:29" ht="21" customHeight="1">
      <c r="A80" s="114"/>
      <c r="B80" s="375"/>
      <c r="C80" s="356" t="s">
        <v>255</v>
      </c>
      <c r="D80" s="184">
        <v>1440</v>
      </c>
      <c r="E80" s="184">
        <v>1440</v>
      </c>
      <c r="F80" s="109">
        <f t="shared" si="7"/>
        <v>0</v>
      </c>
      <c r="G80" s="465"/>
      <c r="H80" s="528">
        <v>640</v>
      </c>
      <c r="I80" s="523"/>
      <c r="J80" s="523">
        <v>200</v>
      </c>
      <c r="K80" s="523">
        <v>300</v>
      </c>
      <c r="L80" s="668" t="s">
        <v>255</v>
      </c>
      <c r="M80" s="669"/>
      <c r="N80" s="374"/>
      <c r="O80" s="660">
        <v>114000</v>
      </c>
      <c r="P80" s="660"/>
      <c r="Q80" s="194" t="s">
        <v>200</v>
      </c>
      <c r="R80" s="660">
        <v>10</v>
      </c>
      <c r="S80" s="660"/>
      <c r="T80" s="194" t="s">
        <v>212</v>
      </c>
      <c r="U80" s="194" t="s">
        <v>202</v>
      </c>
      <c r="V80" s="96">
        <f t="shared" si="11"/>
        <v>1140000</v>
      </c>
      <c r="W80" s="407">
        <v>640000</v>
      </c>
      <c r="X80" s="335"/>
      <c r="Y80" s="335"/>
      <c r="Z80" s="335">
        <v>200000</v>
      </c>
      <c r="AA80" s="335">
        <v>300000</v>
      </c>
      <c r="AB80" s="335"/>
      <c r="AC80" s="360"/>
    </row>
    <row r="81" spans="1:29" ht="21" customHeight="1">
      <c r="A81" s="114"/>
      <c r="B81" s="375"/>
      <c r="C81" s="365"/>
      <c r="D81" s="313"/>
      <c r="E81" s="313"/>
      <c r="F81" s="107">
        <f t="shared" si="7"/>
        <v>0</v>
      </c>
      <c r="G81" s="462"/>
      <c r="H81" s="524"/>
      <c r="I81" s="522">
        <v>300</v>
      </c>
      <c r="J81" s="522">
        <v>0</v>
      </c>
      <c r="K81" s="522"/>
      <c r="L81" s="314" t="s">
        <v>256</v>
      </c>
      <c r="M81" s="116"/>
      <c r="N81" s="373"/>
      <c r="O81" s="642">
        <v>50000</v>
      </c>
      <c r="P81" s="642"/>
      <c r="Q81" s="379" t="s">
        <v>200</v>
      </c>
      <c r="R81" s="642">
        <v>6</v>
      </c>
      <c r="S81" s="642"/>
      <c r="T81" s="379" t="s">
        <v>205</v>
      </c>
      <c r="U81" s="379" t="s">
        <v>202</v>
      </c>
      <c r="V81" s="411">
        <f t="shared" si="11"/>
        <v>300000</v>
      </c>
      <c r="W81" s="407"/>
      <c r="X81" s="335"/>
      <c r="Y81" s="335"/>
      <c r="Z81" s="335"/>
      <c r="AA81" s="335"/>
      <c r="AB81" s="335">
        <v>300000</v>
      </c>
      <c r="AC81" s="360"/>
    </row>
    <row r="82" spans="1:29" s="26" customFormat="1" ht="21" customHeight="1">
      <c r="A82" s="114"/>
      <c r="B82" s="375"/>
      <c r="C82" s="356" t="s">
        <v>257</v>
      </c>
      <c r="D82" s="184">
        <v>2720</v>
      </c>
      <c r="E82" s="184">
        <v>2320</v>
      </c>
      <c r="F82" s="109">
        <f t="shared" si="7"/>
        <v>-400</v>
      </c>
      <c r="G82" s="465"/>
      <c r="H82" s="521">
        <v>0</v>
      </c>
      <c r="I82" s="523"/>
      <c r="J82" s="523">
        <v>1000</v>
      </c>
      <c r="K82" s="523"/>
      <c r="L82" s="668" t="s">
        <v>257</v>
      </c>
      <c r="M82" s="669"/>
      <c r="N82" s="374"/>
      <c r="O82" s="660">
        <v>100000</v>
      </c>
      <c r="P82" s="660"/>
      <c r="Q82" s="194" t="s">
        <v>200</v>
      </c>
      <c r="R82" s="660">
        <v>10</v>
      </c>
      <c r="S82" s="660"/>
      <c r="T82" s="194" t="s">
        <v>212</v>
      </c>
      <c r="U82" s="194" t="s">
        <v>202</v>
      </c>
      <c r="V82" s="312">
        <f t="shared" si="11"/>
        <v>1000000</v>
      </c>
      <c r="W82" s="409">
        <v>320000</v>
      </c>
      <c r="X82" s="335"/>
      <c r="Y82" s="335"/>
      <c r="Z82" s="335">
        <v>1000000</v>
      </c>
      <c r="AA82" s="335"/>
      <c r="AB82" s="335"/>
      <c r="AC82" s="360"/>
    </row>
    <row r="83" spans="1:29" s="26" customFormat="1" ht="21" customHeight="1" thickBot="1">
      <c r="A83" s="172"/>
      <c r="B83" s="328"/>
      <c r="C83" s="328"/>
      <c r="D83" s="472"/>
      <c r="E83" s="472"/>
      <c r="F83" s="104"/>
      <c r="G83" s="466"/>
      <c r="H83" s="519">
        <v>0</v>
      </c>
      <c r="I83" s="520"/>
      <c r="J83" s="520">
        <v>300</v>
      </c>
      <c r="K83" s="520"/>
      <c r="L83" s="430" t="s">
        <v>258</v>
      </c>
      <c r="M83" s="431"/>
      <c r="N83" s="426"/>
      <c r="O83" s="645">
        <v>30000</v>
      </c>
      <c r="P83" s="645"/>
      <c r="Q83" s="320" t="s">
        <v>200</v>
      </c>
      <c r="R83" s="645">
        <v>10</v>
      </c>
      <c r="S83" s="645"/>
      <c r="T83" s="320" t="s">
        <v>205</v>
      </c>
      <c r="U83" s="320" t="s">
        <v>202</v>
      </c>
      <c r="V83" s="477">
        <f t="shared" si="11"/>
        <v>300000</v>
      </c>
      <c r="W83" s="409"/>
      <c r="X83" s="335"/>
      <c r="Y83" s="335"/>
      <c r="Z83" s="335"/>
      <c r="AA83" s="335"/>
      <c r="AB83" s="335"/>
      <c r="AC83" s="335">
        <v>300000</v>
      </c>
    </row>
    <row r="84" spans="1:29" s="26" customFormat="1" ht="21" customHeight="1">
      <c r="A84" s="114"/>
      <c r="B84" s="375"/>
      <c r="C84" s="375"/>
      <c r="D84" s="124"/>
      <c r="E84" s="124"/>
      <c r="F84" s="100"/>
      <c r="G84" s="464"/>
      <c r="H84" s="527">
        <v>320</v>
      </c>
      <c r="I84" s="518"/>
      <c r="J84" s="513">
        <v>0</v>
      </c>
      <c r="K84" s="518"/>
      <c r="L84" s="169" t="s">
        <v>259</v>
      </c>
      <c r="M84" s="354"/>
      <c r="N84" s="363"/>
      <c r="O84" s="628">
        <v>320000</v>
      </c>
      <c r="P84" s="628"/>
      <c r="Q84" s="115" t="s">
        <v>200</v>
      </c>
      <c r="R84" s="628">
        <v>1</v>
      </c>
      <c r="S84" s="628"/>
      <c r="T84" s="115" t="s">
        <v>205</v>
      </c>
      <c r="U84" s="115" t="s">
        <v>202</v>
      </c>
      <c r="V84" s="310">
        <f t="shared" si="11"/>
        <v>320000</v>
      </c>
      <c r="W84" s="409"/>
      <c r="X84" s="335"/>
      <c r="Y84" s="526">
        <v>0</v>
      </c>
      <c r="Z84" s="335"/>
      <c r="AA84" s="335"/>
      <c r="AB84" s="526">
        <v>300000</v>
      </c>
      <c r="AC84" s="360"/>
    </row>
    <row r="85" spans="1:29" s="26" customFormat="1" ht="21" customHeight="1">
      <c r="A85" s="114"/>
      <c r="B85" s="423"/>
      <c r="C85" s="423"/>
      <c r="D85" s="124"/>
      <c r="E85" s="124"/>
      <c r="F85" s="100"/>
      <c r="G85" s="464"/>
      <c r="H85" s="513"/>
      <c r="I85" s="518">
        <v>300</v>
      </c>
      <c r="J85" s="513"/>
      <c r="K85" s="518"/>
      <c r="L85" s="169" t="s">
        <v>260</v>
      </c>
      <c r="M85" s="354"/>
      <c r="N85" s="418"/>
      <c r="O85" s="628">
        <v>50000</v>
      </c>
      <c r="P85" s="628"/>
      <c r="Q85" s="115" t="s">
        <v>200</v>
      </c>
      <c r="R85" s="628">
        <v>6</v>
      </c>
      <c r="S85" s="628"/>
      <c r="T85" s="115" t="s">
        <v>205</v>
      </c>
      <c r="U85" s="115" t="s">
        <v>202</v>
      </c>
      <c r="V85" s="306">
        <f t="shared" si="11"/>
        <v>300000</v>
      </c>
      <c r="W85" s="407"/>
      <c r="X85" s="335"/>
      <c r="Y85" s="335"/>
      <c r="Z85" s="335"/>
      <c r="AA85" s="335"/>
      <c r="AB85" s="335"/>
      <c r="AC85" s="335"/>
    </row>
    <row r="86" spans="1:29" s="26" customFormat="1" ht="21" customHeight="1">
      <c r="A86" s="114"/>
      <c r="B86" s="423"/>
      <c r="C86" s="423"/>
      <c r="D86" s="124"/>
      <c r="E86" s="124"/>
      <c r="F86" s="100"/>
      <c r="G86" s="464"/>
      <c r="H86" s="513">
        <v>200</v>
      </c>
      <c r="I86" s="518"/>
      <c r="J86" s="518">
        <v>200</v>
      </c>
      <c r="K86" s="518"/>
      <c r="L86" s="169" t="s">
        <v>261</v>
      </c>
      <c r="M86" s="354"/>
      <c r="N86" s="418"/>
      <c r="O86" s="628">
        <v>100000</v>
      </c>
      <c r="P86" s="628"/>
      <c r="Q86" s="115" t="s">
        <v>200</v>
      </c>
      <c r="R86" s="628">
        <v>4</v>
      </c>
      <c r="S86" s="628"/>
      <c r="T86" s="115" t="s">
        <v>205</v>
      </c>
      <c r="U86" s="115" t="s">
        <v>202</v>
      </c>
      <c r="V86" s="310">
        <f t="shared" si="11"/>
        <v>400000</v>
      </c>
      <c r="W86" s="409"/>
      <c r="X86" s="335"/>
      <c r="Y86" s="335"/>
      <c r="Z86" s="335">
        <v>200000</v>
      </c>
      <c r="AA86" s="335"/>
      <c r="AB86" s="335"/>
      <c r="AC86" s="360"/>
    </row>
    <row r="87" spans="1:29" s="26" customFormat="1" ht="21" customHeight="1">
      <c r="A87" s="114"/>
      <c r="B87" s="423"/>
      <c r="C87" s="428"/>
      <c r="D87" s="313"/>
      <c r="E87" s="313"/>
      <c r="F87" s="107"/>
      <c r="G87" s="462"/>
      <c r="H87" s="524"/>
      <c r="I87" s="522"/>
      <c r="J87" s="522"/>
      <c r="K87" s="522"/>
      <c r="L87" s="168" t="s">
        <v>230</v>
      </c>
      <c r="M87" s="116"/>
      <c r="N87" s="419"/>
      <c r="O87" s="419"/>
      <c r="P87" s="419"/>
      <c r="Q87" s="429"/>
      <c r="R87" s="419"/>
      <c r="S87" s="419"/>
      <c r="T87" s="429"/>
      <c r="U87" s="429"/>
      <c r="V87" s="390">
        <f>SUM(V82:V86)</f>
        <v>2320000</v>
      </c>
      <c r="W87" s="409"/>
      <c r="X87" s="335"/>
      <c r="Y87" s="335"/>
      <c r="Z87" s="335"/>
      <c r="AA87" s="335"/>
      <c r="AB87" s="335"/>
      <c r="AC87" s="360"/>
    </row>
    <row r="88" spans="1:29" s="26" customFormat="1" ht="21" customHeight="1">
      <c r="A88" s="114"/>
      <c r="B88" s="375"/>
      <c r="C88" s="662" t="s">
        <v>262</v>
      </c>
      <c r="D88" s="124">
        <v>28684</v>
      </c>
      <c r="E88" s="124">
        <v>28684</v>
      </c>
      <c r="F88" s="100">
        <f t="shared" si="7"/>
        <v>0</v>
      </c>
      <c r="G88" s="464"/>
      <c r="H88" s="513">
        <v>500</v>
      </c>
      <c r="I88" s="513">
        <v>400</v>
      </c>
      <c r="J88" s="513">
        <v>3500</v>
      </c>
      <c r="K88" s="518">
        <v>300</v>
      </c>
      <c r="L88" s="169" t="s">
        <v>263</v>
      </c>
      <c r="M88" s="311"/>
      <c r="N88" s="383"/>
      <c r="O88" s="628">
        <v>391660</v>
      </c>
      <c r="P88" s="628"/>
      <c r="Q88" s="115" t="s">
        <v>200</v>
      </c>
      <c r="R88" s="628">
        <v>12</v>
      </c>
      <c r="S88" s="628"/>
      <c r="T88" s="115" t="s">
        <v>212</v>
      </c>
      <c r="U88" s="115" t="s">
        <v>202</v>
      </c>
      <c r="V88" s="306">
        <f t="shared" ref="V88:V90" si="12">O88*R88</f>
        <v>4699920</v>
      </c>
      <c r="W88" s="407">
        <v>480000</v>
      </c>
      <c r="X88" s="335"/>
      <c r="Y88" s="335">
        <v>0</v>
      </c>
      <c r="Z88" s="335">
        <v>3500000</v>
      </c>
      <c r="AA88" s="335">
        <v>300000</v>
      </c>
      <c r="AB88" s="335">
        <v>400000</v>
      </c>
      <c r="AC88" s="360"/>
    </row>
    <row r="89" spans="1:29" s="26" customFormat="1" ht="21" customHeight="1">
      <c r="A89" s="114"/>
      <c r="B89" s="375"/>
      <c r="C89" s="662"/>
      <c r="D89" s="124"/>
      <c r="E89" s="124"/>
      <c r="F89" s="158"/>
      <c r="G89" s="464"/>
      <c r="H89" s="527">
        <v>480</v>
      </c>
      <c r="I89" s="513"/>
      <c r="J89" s="513">
        <v>21120</v>
      </c>
      <c r="K89" s="518">
        <v>0</v>
      </c>
      <c r="L89" s="169" t="s">
        <v>264</v>
      </c>
      <c r="M89" s="354"/>
      <c r="N89" s="383"/>
      <c r="O89" s="628">
        <v>1800000</v>
      </c>
      <c r="P89" s="628"/>
      <c r="Q89" s="115" t="s">
        <v>200</v>
      </c>
      <c r="R89" s="628">
        <v>12</v>
      </c>
      <c r="S89" s="628"/>
      <c r="T89" s="115" t="s">
        <v>212</v>
      </c>
      <c r="U89" s="115" t="s">
        <v>202</v>
      </c>
      <c r="V89" s="306">
        <f t="shared" si="12"/>
        <v>21600000</v>
      </c>
      <c r="W89" s="407">
        <v>384000</v>
      </c>
      <c r="X89" s="335">
        <v>0</v>
      </c>
      <c r="Y89" s="335"/>
      <c r="Z89" s="335">
        <v>21120000</v>
      </c>
      <c r="AA89" s="335"/>
      <c r="AB89" s="335">
        <v>0</v>
      </c>
      <c r="AC89" s="335">
        <v>2000000</v>
      </c>
    </row>
    <row r="90" spans="1:29" s="26" customFormat="1" ht="20.100000000000001" customHeight="1">
      <c r="A90" s="114"/>
      <c r="B90" s="375"/>
      <c r="C90" s="387"/>
      <c r="D90" s="124"/>
      <c r="E90" s="124"/>
      <c r="F90" s="158"/>
      <c r="G90" s="464"/>
      <c r="H90" s="527">
        <v>384</v>
      </c>
      <c r="I90" s="513"/>
      <c r="J90" s="513">
        <v>2000</v>
      </c>
      <c r="K90" s="518"/>
      <c r="L90" s="169" t="s">
        <v>265</v>
      </c>
      <c r="M90" s="354"/>
      <c r="N90" s="383"/>
      <c r="O90" s="628">
        <v>238400</v>
      </c>
      <c r="P90" s="628"/>
      <c r="Q90" s="115" t="s">
        <v>200</v>
      </c>
      <c r="R90" s="628">
        <v>10</v>
      </c>
      <c r="S90" s="628"/>
      <c r="T90" s="115" t="s">
        <v>212</v>
      </c>
      <c r="U90" s="115" t="s">
        <v>202</v>
      </c>
      <c r="V90" s="306">
        <f t="shared" si="12"/>
        <v>2384000</v>
      </c>
      <c r="W90" s="407"/>
      <c r="X90" s="335"/>
      <c r="Y90" s="335"/>
      <c r="Z90" s="335"/>
      <c r="AA90" s="335"/>
      <c r="AB90" s="335"/>
      <c r="AC90" s="360"/>
    </row>
    <row r="91" spans="1:29" s="26" customFormat="1" ht="20.100000000000001" customHeight="1">
      <c r="A91" s="114"/>
      <c r="B91" s="365"/>
      <c r="C91" s="388"/>
      <c r="D91" s="313"/>
      <c r="E91" s="313"/>
      <c r="F91" s="121"/>
      <c r="G91" s="462"/>
      <c r="H91" s="522"/>
      <c r="I91" s="522"/>
      <c r="J91" s="522"/>
      <c r="K91" s="522"/>
      <c r="L91" s="168"/>
      <c r="M91" s="206"/>
      <c r="N91" s="206"/>
      <c r="O91" s="206"/>
      <c r="P91" s="384" t="s">
        <v>230</v>
      </c>
      <c r="Q91" s="389"/>
      <c r="R91" s="384"/>
      <c r="S91" s="384"/>
      <c r="T91" s="389"/>
      <c r="U91" s="389"/>
      <c r="V91" s="411">
        <f>SUM(V88:V90)</f>
        <v>28683920</v>
      </c>
      <c r="W91" s="407"/>
      <c r="X91" s="335"/>
      <c r="Y91" s="335"/>
      <c r="Z91" s="335"/>
      <c r="AA91" s="335"/>
      <c r="AB91" s="335"/>
      <c r="AC91" s="360"/>
    </row>
    <row r="92" spans="1:29" s="26" customFormat="1" ht="20.100000000000001" customHeight="1">
      <c r="A92" s="382"/>
      <c r="B92" s="356" t="s">
        <v>253</v>
      </c>
      <c r="C92" s="112"/>
      <c r="D92" s="148">
        <f>SUM(D93:D114)</f>
        <v>35660</v>
      </c>
      <c r="E92" s="148">
        <f>SUM(E93:E114)</f>
        <v>36721</v>
      </c>
      <c r="F92" s="100">
        <f t="shared" si="7"/>
        <v>1061</v>
      </c>
      <c r="G92" s="463"/>
      <c r="H92" s="525"/>
      <c r="I92" s="525"/>
      <c r="J92" s="525"/>
      <c r="K92" s="525"/>
      <c r="L92" s="657"/>
      <c r="M92" s="658"/>
      <c r="N92" s="658"/>
      <c r="O92" s="658"/>
      <c r="P92" s="658"/>
      <c r="Q92" s="658"/>
      <c r="R92" s="658"/>
      <c r="S92" s="658"/>
      <c r="T92" s="658"/>
      <c r="U92" s="658"/>
      <c r="V92" s="659"/>
      <c r="W92" s="437"/>
      <c r="X92" s="335"/>
      <c r="Y92" s="335"/>
      <c r="Z92" s="335"/>
      <c r="AA92" s="335"/>
      <c r="AB92" s="335"/>
      <c r="AC92" s="360"/>
    </row>
    <row r="93" spans="1:29" s="26" customFormat="1" ht="20.100000000000001" customHeight="1">
      <c r="A93" s="382"/>
      <c r="B93" s="375"/>
      <c r="C93" s="356" t="s">
        <v>266</v>
      </c>
      <c r="D93" s="184">
        <v>7540</v>
      </c>
      <c r="E93" s="184">
        <v>8227</v>
      </c>
      <c r="F93" s="122">
        <f t="shared" si="7"/>
        <v>687</v>
      </c>
      <c r="G93" s="461"/>
      <c r="H93" s="523"/>
      <c r="I93" s="523"/>
      <c r="J93" s="523">
        <v>360</v>
      </c>
      <c r="K93" s="523">
        <v>100</v>
      </c>
      <c r="L93" s="95" t="s">
        <v>267</v>
      </c>
      <c r="M93" s="378"/>
      <c r="N93" s="374"/>
      <c r="O93" s="660">
        <v>46000</v>
      </c>
      <c r="P93" s="660"/>
      <c r="Q93" s="374" t="s">
        <v>200</v>
      </c>
      <c r="R93" s="660">
        <v>10</v>
      </c>
      <c r="S93" s="660"/>
      <c r="T93" s="110" t="s">
        <v>212</v>
      </c>
      <c r="U93" s="374" t="s">
        <v>202</v>
      </c>
      <c r="V93" s="96">
        <f t="shared" ref="V93:V99" si="13">O93*R93</f>
        <v>460000</v>
      </c>
      <c r="W93" s="407"/>
      <c r="X93" s="335"/>
      <c r="Y93" s="335"/>
      <c r="Z93" s="335">
        <v>360000</v>
      </c>
      <c r="AA93" s="335">
        <v>100000</v>
      </c>
      <c r="AB93" s="335"/>
      <c r="AC93" s="360"/>
    </row>
    <row r="94" spans="1:29" s="26" customFormat="1" ht="20.100000000000001" customHeight="1">
      <c r="A94" s="382"/>
      <c r="B94" s="375"/>
      <c r="C94" s="375" t="s">
        <v>268</v>
      </c>
      <c r="D94" s="124"/>
      <c r="E94" s="124"/>
      <c r="F94" s="158"/>
      <c r="G94" s="456"/>
      <c r="H94" s="518"/>
      <c r="I94" s="518"/>
      <c r="J94" s="518">
        <v>600</v>
      </c>
      <c r="K94" s="518"/>
      <c r="L94" s="166" t="s">
        <v>269</v>
      </c>
      <c r="M94" s="370"/>
      <c r="N94" s="363"/>
      <c r="O94" s="628">
        <v>50000</v>
      </c>
      <c r="P94" s="628"/>
      <c r="Q94" s="363" t="s">
        <v>200</v>
      </c>
      <c r="R94" s="628">
        <v>12</v>
      </c>
      <c r="S94" s="628"/>
      <c r="T94" s="101" t="s">
        <v>212</v>
      </c>
      <c r="U94" s="363" t="s">
        <v>202</v>
      </c>
      <c r="V94" s="306">
        <f t="shared" si="13"/>
        <v>600000</v>
      </c>
      <c r="W94" s="407"/>
      <c r="X94" s="335"/>
      <c r="Y94" s="335"/>
      <c r="Z94" s="335">
        <v>600000</v>
      </c>
      <c r="AA94" s="335"/>
      <c r="AB94" s="335"/>
      <c r="AC94" s="360"/>
    </row>
    <row r="95" spans="1:29" s="26" customFormat="1" ht="20.100000000000001" customHeight="1">
      <c r="A95" s="382"/>
      <c r="B95" s="375"/>
      <c r="C95" s="375"/>
      <c r="D95" s="124"/>
      <c r="E95" s="124"/>
      <c r="F95" s="158"/>
      <c r="G95" s="456"/>
      <c r="H95" s="518"/>
      <c r="I95" s="518"/>
      <c r="J95" s="518">
        <v>360</v>
      </c>
      <c r="K95" s="518"/>
      <c r="L95" s="355" t="s">
        <v>270</v>
      </c>
      <c r="M95" s="370"/>
      <c r="N95" s="363"/>
      <c r="O95" s="628">
        <v>30000</v>
      </c>
      <c r="P95" s="628"/>
      <c r="Q95" s="363" t="s">
        <v>200</v>
      </c>
      <c r="R95" s="628">
        <v>12</v>
      </c>
      <c r="S95" s="628"/>
      <c r="T95" s="101" t="s">
        <v>212</v>
      </c>
      <c r="U95" s="363" t="s">
        <v>202</v>
      </c>
      <c r="V95" s="306">
        <f t="shared" si="13"/>
        <v>360000</v>
      </c>
      <c r="W95" s="407"/>
      <c r="X95" s="335"/>
      <c r="Y95" s="335"/>
      <c r="Z95" s="335">
        <v>360000</v>
      </c>
      <c r="AA95" s="335"/>
      <c r="AB95" s="335"/>
      <c r="AC95" s="360"/>
    </row>
    <row r="96" spans="1:29" s="26" customFormat="1" ht="20.100000000000001" customHeight="1">
      <c r="A96" s="382"/>
      <c r="B96" s="375"/>
      <c r="C96" s="375"/>
      <c r="D96" s="124"/>
      <c r="E96" s="124"/>
      <c r="F96" s="158"/>
      <c r="G96" s="456"/>
      <c r="H96" s="518"/>
      <c r="I96" s="518"/>
      <c r="J96" s="518">
        <v>360</v>
      </c>
      <c r="K96" s="518"/>
      <c r="L96" s="355" t="s">
        <v>271</v>
      </c>
      <c r="M96" s="370"/>
      <c r="N96" s="363"/>
      <c r="O96" s="628">
        <v>30000</v>
      </c>
      <c r="P96" s="628"/>
      <c r="Q96" s="363" t="s">
        <v>200</v>
      </c>
      <c r="R96" s="628">
        <v>12</v>
      </c>
      <c r="S96" s="628"/>
      <c r="T96" s="101" t="s">
        <v>212</v>
      </c>
      <c r="U96" s="363" t="s">
        <v>202</v>
      </c>
      <c r="V96" s="306">
        <f t="shared" si="13"/>
        <v>360000</v>
      </c>
      <c r="W96" s="407"/>
      <c r="X96" s="335"/>
      <c r="Y96" s="335"/>
      <c r="Z96" s="335">
        <v>360000</v>
      </c>
      <c r="AA96" s="335"/>
      <c r="AB96" s="335"/>
      <c r="AC96" s="360"/>
    </row>
    <row r="97" spans="1:29" s="26" customFormat="1" ht="20.100000000000001" customHeight="1">
      <c r="A97" s="382"/>
      <c r="B97" s="375"/>
      <c r="C97" s="375"/>
      <c r="D97" s="124"/>
      <c r="E97" s="124"/>
      <c r="F97" s="158"/>
      <c r="G97" s="456"/>
      <c r="H97" s="518"/>
      <c r="I97" s="518"/>
      <c r="J97" s="518">
        <v>360</v>
      </c>
      <c r="K97" s="518"/>
      <c r="L97" s="166" t="s">
        <v>272</v>
      </c>
      <c r="M97" s="370"/>
      <c r="N97" s="363"/>
      <c r="O97" s="628">
        <v>30000</v>
      </c>
      <c r="P97" s="628"/>
      <c r="Q97" s="363" t="s">
        <v>200</v>
      </c>
      <c r="R97" s="628">
        <v>12</v>
      </c>
      <c r="S97" s="628"/>
      <c r="T97" s="101" t="s">
        <v>212</v>
      </c>
      <c r="U97" s="363" t="s">
        <v>202</v>
      </c>
      <c r="V97" s="306">
        <f t="shared" si="13"/>
        <v>360000</v>
      </c>
      <c r="W97" s="407"/>
      <c r="X97" s="335"/>
      <c r="Y97" s="335"/>
      <c r="Z97" s="335">
        <v>360000</v>
      </c>
      <c r="AA97" s="335"/>
      <c r="AB97" s="335"/>
      <c r="AC97" s="360"/>
    </row>
    <row r="98" spans="1:29" s="26" customFormat="1" ht="20.100000000000001" customHeight="1">
      <c r="A98" s="382"/>
      <c r="B98" s="375"/>
      <c r="C98" s="375"/>
      <c r="D98" s="124"/>
      <c r="E98" s="124"/>
      <c r="F98" s="158"/>
      <c r="G98" s="456"/>
      <c r="H98" s="518"/>
      <c r="I98" s="518"/>
      <c r="J98" s="513">
        <v>3300</v>
      </c>
      <c r="K98" s="518"/>
      <c r="L98" s="166" t="s">
        <v>273</v>
      </c>
      <c r="M98" s="370"/>
      <c r="N98" s="363"/>
      <c r="O98" s="628">
        <v>330000</v>
      </c>
      <c r="P98" s="628"/>
      <c r="Q98" s="363" t="s">
        <v>200</v>
      </c>
      <c r="R98" s="628">
        <v>10</v>
      </c>
      <c r="S98" s="628"/>
      <c r="T98" s="101" t="s">
        <v>212</v>
      </c>
      <c r="U98" s="363" t="s">
        <v>202</v>
      </c>
      <c r="V98" s="306">
        <f t="shared" si="13"/>
        <v>3300000</v>
      </c>
      <c r="W98" s="407"/>
      <c r="X98" s="335"/>
      <c r="Y98" s="335"/>
      <c r="Z98" s="335"/>
      <c r="AA98" s="335"/>
      <c r="AB98" s="335"/>
      <c r="AC98" s="360"/>
    </row>
    <row r="99" spans="1:29" s="26" customFormat="1" ht="35.25" customHeight="1">
      <c r="A99" s="382"/>
      <c r="B99" s="375"/>
      <c r="C99" s="375"/>
      <c r="D99" s="124"/>
      <c r="E99" s="124"/>
      <c r="F99" s="158"/>
      <c r="G99" s="456"/>
      <c r="H99" s="518"/>
      <c r="I99" s="518"/>
      <c r="J99" s="513">
        <v>2487</v>
      </c>
      <c r="K99" s="518">
        <v>300</v>
      </c>
      <c r="L99" s="629" t="s">
        <v>274</v>
      </c>
      <c r="M99" s="630"/>
      <c r="N99" s="630"/>
      <c r="O99" s="628">
        <v>278700</v>
      </c>
      <c r="P99" s="628"/>
      <c r="Q99" s="363" t="s">
        <v>200</v>
      </c>
      <c r="R99" s="628">
        <v>10</v>
      </c>
      <c r="S99" s="628"/>
      <c r="T99" s="101" t="s">
        <v>212</v>
      </c>
      <c r="U99" s="363" t="s">
        <v>202</v>
      </c>
      <c r="V99" s="306">
        <f t="shared" si="13"/>
        <v>2787000</v>
      </c>
      <c r="W99" s="407"/>
      <c r="X99" s="335"/>
      <c r="Y99" s="335">
        <v>300000</v>
      </c>
      <c r="Z99" s="526">
        <v>1687307</v>
      </c>
      <c r="AA99" s="335">
        <v>300000</v>
      </c>
      <c r="AB99" s="335"/>
      <c r="AC99" s="335">
        <v>500000</v>
      </c>
    </row>
    <row r="100" spans="1:29" s="26" customFormat="1" ht="20.100000000000001" customHeight="1">
      <c r="A100" s="382"/>
      <c r="B100" s="375"/>
      <c r="C100" s="365"/>
      <c r="D100" s="313"/>
      <c r="E100" s="313"/>
      <c r="F100" s="121"/>
      <c r="G100" s="460"/>
      <c r="H100" s="522"/>
      <c r="I100" s="522"/>
      <c r="J100" s="522"/>
      <c r="K100" s="522"/>
      <c r="L100" s="661" t="s">
        <v>230</v>
      </c>
      <c r="M100" s="644"/>
      <c r="N100" s="373"/>
      <c r="O100" s="642"/>
      <c r="P100" s="642"/>
      <c r="Q100" s="373"/>
      <c r="R100" s="642"/>
      <c r="S100" s="642"/>
      <c r="T100" s="108"/>
      <c r="U100" s="373"/>
      <c r="V100" s="411">
        <f>SUM(V93:V99)</f>
        <v>8227000</v>
      </c>
      <c r="W100" s="407"/>
      <c r="X100" s="335"/>
      <c r="Y100" s="335"/>
      <c r="Z100" s="335"/>
      <c r="AA100" s="335"/>
      <c r="AB100" s="335"/>
      <c r="AC100" s="360"/>
    </row>
    <row r="101" spans="1:29" s="26" customFormat="1" ht="20.100000000000001" customHeight="1">
      <c r="A101" s="382"/>
      <c r="B101" s="375"/>
      <c r="C101" s="655" t="s">
        <v>275</v>
      </c>
      <c r="D101" s="184">
        <v>15000</v>
      </c>
      <c r="E101" s="184">
        <v>15000</v>
      </c>
      <c r="F101" s="122">
        <f>E101-D101</f>
        <v>0</v>
      </c>
      <c r="G101" s="461"/>
      <c r="H101" s="521">
        <v>5400</v>
      </c>
      <c r="I101" s="521"/>
      <c r="J101" s="523">
        <v>600</v>
      </c>
      <c r="K101" s="523"/>
      <c r="L101" s="166" t="s">
        <v>276</v>
      </c>
      <c r="M101" s="370"/>
      <c r="N101" s="363"/>
      <c r="O101" s="628">
        <v>500000</v>
      </c>
      <c r="P101" s="628"/>
      <c r="Q101" s="363" t="s">
        <v>200</v>
      </c>
      <c r="R101" s="628">
        <v>12</v>
      </c>
      <c r="S101" s="628"/>
      <c r="T101" s="101" t="s">
        <v>212</v>
      </c>
      <c r="U101" s="363" t="s">
        <v>202</v>
      </c>
      <c r="V101" s="306">
        <f t="shared" ref="V101:V112" si="14">O101*R101</f>
        <v>6000000</v>
      </c>
      <c r="W101" s="407"/>
      <c r="X101" s="335"/>
      <c r="Y101" s="335"/>
      <c r="Z101" s="335">
        <v>600000</v>
      </c>
      <c r="AA101" s="335"/>
      <c r="AB101" s="335"/>
      <c r="AC101" s="360"/>
    </row>
    <row r="102" spans="1:29" s="26" customFormat="1" ht="20.100000000000001" customHeight="1">
      <c r="A102" s="382"/>
      <c r="B102" s="375"/>
      <c r="C102" s="656"/>
      <c r="D102" s="124"/>
      <c r="E102" s="124"/>
      <c r="F102" s="100"/>
      <c r="G102" s="456"/>
      <c r="H102" s="518"/>
      <c r="I102" s="518"/>
      <c r="J102" s="518">
        <v>400</v>
      </c>
      <c r="K102" s="518"/>
      <c r="L102" s="166" t="s">
        <v>277</v>
      </c>
      <c r="M102" s="370"/>
      <c r="N102" s="363"/>
      <c r="O102" s="628">
        <v>100000</v>
      </c>
      <c r="P102" s="628"/>
      <c r="Q102" s="363" t="s">
        <v>200</v>
      </c>
      <c r="R102" s="628">
        <v>4</v>
      </c>
      <c r="S102" s="628"/>
      <c r="T102" s="101" t="s">
        <v>212</v>
      </c>
      <c r="U102" s="363" t="s">
        <v>202</v>
      </c>
      <c r="V102" s="306">
        <f t="shared" si="14"/>
        <v>400000</v>
      </c>
      <c r="W102" s="407"/>
      <c r="X102" s="335"/>
      <c r="Y102" s="335"/>
      <c r="Z102" s="335">
        <v>400000</v>
      </c>
      <c r="AA102" s="335"/>
      <c r="AB102" s="335"/>
      <c r="AC102" s="360"/>
    </row>
    <row r="103" spans="1:29" s="26" customFormat="1" ht="20.100000000000001" customHeight="1">
      <c r="A103" s="382"/>
      <c r="B103" s="375"/>
      <c r="C103" s="117"/>
      <c r="D103" s="124"/>
      <c r="E103" s="124"/>
      <c r="F103" s="158"/>
      <c r="G103" s="456"/>
      <c r="H103" s="513"/>
      <c r="I103" s="518"/>
      <c r="J103" s="518">
        <v>700</v>
      </c>
      <c r="K103" s="518">
        <v>200</v>
      </c>
      <c r="L103" s="649" t="s">
        <v>278</v>
      </c>
      <c r="M103" s="650"/>
      <c r="N103" s="363"/>
      <c r="O103" s="628">
        <v>290000</v>
      </c>
      <c r="P103" s="628"/>
      <c r="Q103" s="363" t="s">
        <v>200</v>
      </c>
      <c r="R103" s="628">
        <v>10</v>
      </c>
      <c r="S103" s="628"/>
      <c r="T103" s="101" t="s">
        <v>212</v>
      </c>
      <c r="U103" s="363" t="s">
        <v>202</v>
      </c>
      <c r="V103" s="306">
        <f t="shared" si="14"/>
        <v>2900000</v>
      </c>
      <c r="W103" s="407"/>
      <c r="X103" s="335"/>
      <c r="Y103" s="335"/>
      <c r="Z103" s="335">
        <v>700000</v>
      </c>
      <c r="AA103" s="335">
        <v>200000</v>
      </c>
      <c r="AB103" s="335"/>
      <c r="AC103" s="360"/>
    </row>
    <row r="104" spans="1:29" s="26" customFormat="1" ht="20.100000000000001" customHeight="1">
      <c r="A104" s="382"/>
      <c r="B104" s="375"/>
      <c r="C104" s="117"/>
      <c r="D104" s="124"/>
      <c r="E104" s="124"/>
      <c r="F104" s="158"/>
      <c r="G104" s="456"/>
      <c r="H104" s="518"/>
      <c r="I104" s="518"/>
      <c r="J104" s="518">
        <v>360</v>
      </c>
      <c r="K104" s="518"/>
      <c r="L104" s="653" t="s">
        <v>279</v>
      </c>
      <c r="M104" s="654"/>
      <c r="N104" s="363"/>
      <c r="O104" s="628">
        <v>30000</v>
      </c>
      <c r="P104" s="628"/>
      <c r="Q104" s="363" t="s">
        <v>200</v>
      </c>
      <c r="R104" s="628">
        <v>12</v>
      </c>
      <c r="S104" s="628"/>
      <c r="T104" s="101" t="s">
        <v>212</v>
      </c>
      <c r="U104" s="363" t="s">
        <v>202</v>
      </c>
      <c r="V104" s="306">
        <f t="shared" si="14"/>
        <v>360000</v>
      </c>
      <c r="W104" s="407"/>
      <c r="X104" s="335"/>
      <c r="Y104" s="335"/>
      <c r="Z104" s="335">
        <v>360000</v>
      </c>
      <c r="AA104" s="335"/>
      <c r="AB104" s="335"/>
      <c r="AC104" s="360"/>
    </row>
    <row r="105" spans="1:29" s="26" customFormat="1" ht="20.100000000000001" customHeight="1">
      <c r="A105" s="382"/>
      <c r="B105" s="375"/>
      <c r="C105" s="117"/>
      <c r="D105" s="124"/>
      <c r="E105" s="124"/>
      <c r="F105" s="158"/>
      <c r="G105" s="456"/>
      <c r="H105" s="518"/>
      <c r="I105" s="518"/>
      <c r="J105" s="518">
        <v>180</v>
      </c>
      <c r="K105" s="518"/>
      <c r="L105" s="166" t="s">
        <v>280</v>
      </c>
      <c r="M105" s="370"/>
      <c r="N105" s="363"/>
      <c r="O105" s="628">
        <v>15000</v>
      </c>
      <c r="P105" s="628"/>
      <c r="Q105" s="363" t="s">
        <v>200</v>
      </c>
      <c r="R105" s="628">
        <v>12</v>
      </c>
      <c r="S105" s="628"/>
      <c r="T105" s="101" t="s">
        <v>212</v>
      </c>
      <c r="U105" s="363" t="s">
        <v>202</v>
      </c>
      <c r="V105" s="306">
        <f t="shared" si="14"/>
        <v>180000</v>
      </c>
      <c r="W105" s="407"/>
      <c r="X105" s="335"/>
      <c r="Y105" s="335"/>
      <c r="Z105" s="335">
        <v>180000</v>
      </c>
      <c r="AA105" s="335"/>
      <c r="AB105" s="335"/>
      <c r="AC105" s="360"/>
    </row>
    <row r="106" spans="1:29" s="26" customFormat="1" ht="20.100000000000001" customHeight="1">
      <c r="A106" s="382"/>
      <c r="B106" s="375"/>
      <c r="C106" s="117"/>
      <c r="D106" s="124"/>
      <c r="E106" s="124"/>
      <c r="F106" s="158"/>
      <c r="G106" s="456"/>
      <c r="H106" s="518"/>
      <c r="I106" s="518"/>
      <c r="J106" s="518">
        <v>360</v>
      </c>
      <c r="K106" s="518">
        <v>200</v>
      </c>
      <c r="L106" s="166" t="s">
        <v>281</v>
      </c>
      <c r="M106" s="370"/>
      <c r="N106" s="363"/>
      <c r="O106" s="628">
        <v>56000</v>
      </c>
      <c r="P106" s="628"/>
      <c r="Q106" s="363" t="s">
        <v>200</v>
      </c>
      <c r="R106" s="628">
        <v>10</v>
      </c>
      <c r="S106" s="628"/>
      <c r="T106" s="101" t="s">
        <v>212</v>
      </c>
      <c r="U106" s="363" t="s">
        <v>202</v>
      </c>
      <c r="V106" s="306">
        <f t="shared" si="14"/>
        <v>560000</v>
      </c>
      <c r="W106" s="407"/>
      <c r="X106" s="335"/>
      <c r="Y106" s="335"/>
      <c r="Z106" s="335">
        <v>360000</v>
      </c>
      <c r="AA106" s="335">
        <v>200000</v>
      </c>
      <c r="AB106" s="335"/>
      <c r="AC106" s="360"/>
    </row>
    <row r="107" spans="1:29" s="26" customFormat="1" ht="20.100000000000001" customHeight="1">
      <c r="A107" s="495"/>
      <c r="B107" s="498"/>
      <c r="C107" s="117"/>
      <c r="D107" s="124"/>
      <c r="E107" s="124"/>
      <c r="F107" s="158"/>
      <c r="G107" s="456"/>
      <c r="H107" s="518"/>
      <c r="I107" s="518"/>
      <c r="J107" s="518"/>
      <c r="K107" s="518">
        <v>300</v>
      </c>
      <c r="L107" s="166" t="s">
        <v>282</v>
      </c>
      <c r="M107" s="496"/>
      <c r="N107" s="494"/>
      <c r="O107" s="628">
        <v>60000</v>
      </c>
      <c r="P107" s="628"/>
      <c r="Q107" s="494" t="s">
        <v>200</v>
      </c>
      <c r="R107" s="628">
        <v>5</v>
      </c>
      <c r="S107" s="628"/>
      <c r="T107" s="101" t="s">
        <v>205</v>
      </c>
      <c r="U107" s="494" t="s">
        <v>202</v>
      </c>
      <c r="V107" s="306">
        <f t="shared" si="14"/>
        <v>300000</v>
      </c>
      <c r="W107" s="407"/>
      <c r="X107" s="335"/>
      <c r="Y107" s="335"/>
      <c r="Z107" s="335"/>
      <c r="AA107" s="335">
        <v>300000</v>
      </c>
      <c r="AB107" s="335"/>
      <c r="AC107" s="360"/>
    </row>
    <row r="108" spans="1:29" s="26" customFormat="1" ht="20.100000000000001" customHeight="1" thickBot="1">
      <c r="A108" s="103"/>
      <c r="B108" s="499"/>
      <c r="C108" s="193"/>
      <c r="D108" s="472"/>
      <c r="E108" s="472"/>
      <c r="F108" s="159"/>
      <c r="G108" s="457"/>
      <c r="H108" s="520"/>
      <c r="I108" s="520"/>
      <c r="J108" s="520">
        <v>360</v>
      </c>
      <c r="K108" s="520"/>
      <c r="L108" s="651" t="s">
        <v>337</v>
      </c>
      <c r="M108" s="652"/>
      <c r="N108" s="497"/>
      <c r="O108" s="645">
        <v>30000</v>
      </c>
      <c r="P108" s="645"/>
      <c r="Q108" s="497" t="s">
        <v>200</v>
      </c>
      <c r="R108" s="645">
        <v>12</v>
      </c>
      <c r="S108" s="645"/>
      <c r="T108" s="105" t="s">
        <v>212</v>
      </c>
      <c r="U108" s="497" t="s">
        <v>202</v>
      </c>
      <c r="V108" s="106">
        <f t="shared" si="14"/>
        <v>360000</v>
      </c>
      <c r="W108" s="407"/>
      <c r="X108" s="335"/>
      <c r="Y108" s="335"/>
      <c r="Z108" s="335">
        <v>360000</v>
      </c>
      <c r="AA108" s="335"/>
      <c r="AB108" s="335"/>
      <c r="AC108" s="360"/>
    </row>
    <row r="109" spans="1:29" s="26" customFormat="1" ht="20.100000000000001" customHeight="1">
      <c r="A109" s="422"/>
      <c r="B109" s="423"/>
      <c r="C109" s="117"/>
      <c r="D109" s="124"/>
      <c r="E109" s="124"/>
      <c r="F109" s="158"/>
      <c r="G109" s="456"/>
      <c r="H109" s="518"/>
      <c r="I109" s="518"/>
      <c r="J109" s="518">
        <v>300</v>
      </c>
      <c r="K109" s="518">
        <v>200</v>
      </c>
      <c r="L109" s="166" t="s">
        <v>283</v>
      </c>
      <c r="M109" s="425"/>
      <c r="N109" s="418"/>
      <c r="O109" s="628">
        <v>50000</v>
      </c>
      <c r="P109" s="628"/>
      <c r="Q109" s="418" t="s">
        <v>200</v>
      </c>
      <c r="R109" s="628">
        <v>10</v>
      </c>
      <c r="S109" s="628"/>
      <c r="T109" s="101" t="s">
        <v>205</v>
      </c>
      <c r="U109" s="418" t="s">
        <v>202</v>
      </c>
      <c r="V109" s="306">
        <f t="shared" si="14"/>
        <v>500000</v>
      </c>
      <c r="W109" s="407"/>
      <c r="X109" s="335"/>
      <c r="Y109" s="335"/>
      <c r="Z109" s="335">
        <v>300000</v>
      </c>
      <c r="AA109" s="335">
        <v>200000</v>
      </c>
      <c r="AB109" s="335"/>
      <c r="AC109" s="335"/>
    </row>
    <row r="110" spans="1:29" s="26" customFormat="1" ht="20.100000000000001" customHeight="1">
      <c r="A110" s="382"/>
      <c r="B110" s="423"/>
      <c r="C110" s="117"/>
      <c r="D110" s="124"/>
      <c r="E110" s="124"/>
      <c r="F110" s="158"/>
      <c r="G110" s="456"/>
      <c r="H110" s="518"/>
      <c r="I110" s="518"/>
      <c r="J110" s="518">
        <v>600</v>
      </c>
      <c r="K110" s="518"/>
      <c r="L110" s="166" t="s">
        <v>284</v>
      </c>
      <c r="M110" s="425"/>
      <c r="N110" s="418"/>
      <c r="O110" s="628">
        <v>300000</v>
      </c>
      <c r="P110" s="628"/>
      <c r="Q110" s="418" t="s">
        <v>200</v>
      </c>
      <c r="R110" s="628">
        <v>2</v>
      </c>
      <c r="S110" s="628"/>
      <c r="T110" s="101" t="s">
        <v>205</v>
      </c>
      <c r="U110" s="418" t="s">
        <v>202</v>
      </c>
      <c r="V110" s="306">
        <f t="shared" si="14"/>
        <v>600000</v>
      </c>
      <c r="W110" s="407"/>
      <c r="X110" s="335"/>
      <c r="Y110" s="335"/>
      <c r="Z110" s="335">
        <v>600000</v>
      </c>
      <c r="AA110" s="335"/>
      <c r="AB110" s="335"/>
      <c r="AC110" s="335"/>
    </row>
    <row r="111" spans="1:29" s="26" customFormat="1" ht="20.100000000000001" customHeight="1">
      <c r="A111" s="422"/>
      <c r="B111" s="423"/>
      <c r="C111" s="117"/>
      <c r="D111" s="124"/>
      <c r="E111" s="124"/>
      <c r="F111" s="158"/>
      <c r="G111" s="456"/>
      <c r="H111" s="518">
        <v>2000</v>
      </c>
      <c r="I111" s="518"/>
      <c r="J111" s="518">
        <v>1240</v>
      </c>
      <c r="K111" s="518"/>
      <c r="L111" s="166" t="s">
        <v>330</v>
      </c>
      <c r="M111" s="425"/>
      <c r="N111" s="418"/>
      <c r="O111" s="628">
        <v>124000</v>
      </c>
      <c r="P111" s="628"/>
      <c r="Q111" s="418" t="s">
        <v>90</v>
      </c>
      <c r="R111" s="628">
        <v>10</v>
      </c>
      <c r="S111" s="628"/>
      <c r="T111" s="101" t="s">
        <v>205</v>
      </c>
      <c r="U111" s="418" t="s">
        <v>202</v>
      </c>
      <c r="V111" s="306">
        <f t="shared" ref="V111" si="15">O111*R111</f>
        <v>1240000</v>
      </c>
      <c r="W111" s="418"/>
      <c r="X111" s="335"/>
      <c r="Y111" s="335"/>
      <c r="Z111" s="335">
        <v>1240000</v>
      </c>
      <c r="AA111" s="335"/>
      <c r="AB111" s="335"/>
      <c r="AC111" s="335"/>
    </row>
    <row r="112" spans="1:29" s="26" customFormat="1" ht="34.5" customHeight="1">
      <c r="A112" s="385"/>
      <c r="B112" s="387"/>
      <c r="C112" s="117"/>
      <c r="D112" s="124"/>
      <c r="E112" s="124"/>
      <c r="F112" s="158"/>
      <c r="G112" s="456"/>
      <c r="H112" s="518"/>
      <c r="I112" s="518"/>
      <c r="J112" s="513">
        <v>1300</v>
      </c>
      <c r="K112" s="518">
        <v>300</v>
      </c>
      <c r="L112" s="629" t="s">
        <v>285</v>
      </c>
      <c r="M112" s="630"/>
      <c r="N112" s="630"/>
      <c r="O112" s="628">
        <v>160000</v>
      </c>
      <c r="P112" s="628"/>
      <c r="Q112" s="383" t="s">
        <v>200</v>
      </c>
      <c r="R112" s="628">
        <v>10</v>
      </c>
      <c r="S112" s="628"/>
      <c r="T112" s="101" t="s">
        <v>212</v>
      </c>
      <c r="U112" s="383" t="s">
        <v>202</v>
      </c>
      <c r="V112" s="306">
        <f t="shared" si="14"/>
        <v>1600000</v>
      </c>
      <c r="W112" s="407"/>
      <c r="X112" s="335">
        <v>0</v>
      </c>
      <c r="Y112" s="335">
        <v>300000</v>
      </c>
      <c r="Z112" s="335">
        <v>500000</v>
      </c>
      <c r="AA112" s="335">
        <v>300000</v>
      </c>
      <c r="AB112" s="335"/>
      <c r="AC112" s="335">
        <v>500000</v>
      </c>
    </row>
    <row r="113" spans="1:29" s="26" customFormat="1" ht="20.100000000000001" customHeight="1">
      <c r="A113" s="385"/>
      <c r="B113" s="387"/>
      <c r="C113" s="392"/>
      <c r="D113" s="313"/>
      <c r="E113" s="313"/>
      <c r="F113" s="121"/>
      <c r="G113" s="460"/>
      <c r="H113" s="522"/>
      <c r="I113" s="522"/>
      <c r="J113" s="522"/>
      <c r="K113" s="54"/>
      <c r="L113" s="643" t="s">
        <v>230</v>
      </c>
      <c r="M113" s="644"/>
      <c r="N113" s="384"/>
      <c r="O113" s="642"/>
      <c r="P113" s="642"/>
      <c r="Q113" s="384"/>
      <c r="R113" s="642"/>
      <c r="S113" s="642"/>
      <c r="T113" s="108"/>
      <c r="U113" s="384"/>
      <c r="V113" s="411">
        <f>SUM(V101:V112)</f>
        <v>15000000</v>
      </c>
      <c r="W113" s="407"/>
      <c r="X113" s="335"/>
      <c r="Y113" s="335"/>
      <c r="Z113" s="335"/>
      <c r="AA113" s="335"/>
      <c r="AB113" s="335"/>
      <c r="AC113" s="335"/>
    </row>
    <row r="114" spans="1:29" s="26" customFormat="1" ht="20.100000000000001" customHeight="1">
      <c r="A114" s="382"/>
      <c r="B114" s="375"/>
      <c r="C114" s="117" t="s">
        <v>253</v>
      </c>
      <c r="D114" s="124">
        <v>13120</v>
      </c>
      <c r="E114" s="124">
        <v>13494</v>
      </c>
      <c r="F114" s="100">
        <f>E114-D114</f>
        <v>374</v>
      </c>
      <c r="G114" s="456"/>
      <c r="H114" s="518"/>
      <c r="I114" s="518"/>
      <c r="J114" s="513">
        <v>2000</v>
      </c>
      <c r="K114" s="513">
        <v>1300</v>
      </c>
      <c r="L114" s="166" t="s">
        <v>286</v>
      </c>
      <c r="M114" s="370"/>
      <c r="N114" s="363"/>
      <c r="O114" s="628">
        <v>330000</v>
      </c>
      <c r="P114" s="628"/>
      <c r="Q114" s="363" t="s">
        <v>200</v>
      </c>
      <c r="R114" s="628">
        <v>10</v>
      </c>
      <c r="S114" s="628"/>
      <c r="T114" s="101" t="s">
        <v>212</v>
      </c>
      <c r="U114" s="363" t="s">
        <v>202</v>
      </c>
      <c r="V114" s="310">
        <f t="shared" ref="V114:V122" si="16">O114*R114</f>
        <v>3300000</v>
      </c>
      <c r="W114" s="407"/>
      <c r="X114" s="335"/>
      <c r="Y114" s="335"/>
      <c r="Z114" s="335">
        <v>2000000</v>
      </c>
      <c r="AA114" s="526">
        <v>1300000</v>
      </c>
      <c r="AB114" s="335"/>
      <c r="AC114" s="335"/>
    </row>
    <row r="115" spans="1:29" s="26" customFormat="1" ht="20.100000000000001" customHeight="1">
      <c r="A115" s="382"/>
      <c r="B115" s="375"/>
      <c r="C115" s="117"/>
      <c r="D115" s="124"/>
      <c r="E115" s="124"/>
      <c r="F115" s="100"/>
      <c r="G115" s="456"/>
      <c r="H115" s="518"/>
      <c r="I115" s="518"/>
      <c r="J115" s="513">
        <v>960</v>
      </c>
      <c r="K115" s="513">
        <v>450</v>
      </c>
      <c r="L115" s="649" t="s">
        <v>287</v>
      </c>
      <c r="M115" s="650"/>
      <c r="N115" s="363"/>
      <c r="O115" s="628">
        <v>141000</v>
      </c>
      <c r="P115" s="628"/>
      <c r="Q115" s="363" t="s">
        <v>200</v>
      </c>
      <c r="R115" s="628">
        <v>10</v>
      </c>
      <c r="S115" s="628"/>
      <c r="T115" s="101" t="s">
        <v>205</v>
      </c>
      <c r="U115" s="363" t="s">
        <v>202</v>
      </c>
      <c r="V115" s="306">
        <f t="shared" si="16"/>
        <v>1410000</v>
      </c>
      <c r="W115" s="407"/>
      <c r="X115" s="335"/>
      <c r="Y115" s="335"/>
      <c r="Z115" s="335">
        <v>960000</v>
      </c>
      <c r="AA115" s="335">
        <v>450000</v>
      </c>
      <c r="AB115" s="335"/>
      <c r="AC115" s="335"/>
    </row>
    <row r="116" spans="1:29" s="26" customFormat="1" ht="17.100000000000001" customHeight="1">
      <c r="A116" s="382"/>
      <c r="B116" s="375"/>
      <c r="C116" s="117"/>
      <c r="D116" s="124"/>
      <c r="E116" s="124"/>
      <c r="F116" s="100"/>
      <c r="G116" s="456"/>
      <c r="H116" s="518"/>
      <c r="I116" s="518"/>
      <c r="J116" s="513">
        <v>2000</v>
      </c>
      <c r="K116" s="513">
        <v>500</v>
      </c>
      <c r="L116" s="166" t="s">
        <v>288</v>
      </c>
      <c r="M116" s="370"/>
      <c r="N116" s="363"/>
      <c r="O116" s="628">
        <v>2500000</v>
      </c>
      <c r="P116" s="628"/>
      <c r="Q116" s="363" t="s">
        <v>200</v>
      </c>
      <c r="R116" s="628">
        <v>1</v>
      </c>
      <c r="S116" s="628"/>
      <c r="T116" s="101" t="s">
        <v>205</v>
      </c>
      <c r="U116" s="363" t="s">
        <v>202</v>
      </c>
      <c r="V116" s="306">
        <f t="shared" si="16"/>
        <v>2500000</v>
      </c>
      <c r="W116" s="407"/>
      <c r="X116" s="335"/>
      <c r="Y116" s="335"/>
      <c r="Z116" s="335">
        <v>2000000</v>
      </c>
      <c r="AA116" s="335">
        <v>500000</v>
      </c>
      <c r="AB116" s="335"/>
      <c r="AC116" s="335"/>
    </row>
    <row r="117" spans="1:29" s="26" customFormat="1" ht="17.100000000000001" customHeight="1">
      <c r="A117" s="382"/>
      <c r="B117" s="375"/>
      <c r="C117" s="117"/>
      <c r="D117" s="124"/>
      <c r="E117" s="124"/>
      <c r="F117" s="100"/>
      <c r="G117" s="456"/>
      <c r="H117" s="518"/>
      <c r="I117" s="518"/>
      <c r="J117" s="513">
        <v>600</v>
      </c>
      <c r="K117" s="513">
        <v>150</v>
      </c>
      <c r="L117" s="166" t="s">
        <v>289</v>
      </c>
      <c r="M117" s="370"/>
      <c r="N117" s="363"/>
      <c r="O117" s="628">
        <v>375000</v>
      </c>
      <c r="P117" s="628"/>
      <c r="Q117" s="363" t="s">
        <v>200</v>
      </c>
      <c r="R117" s="628">
        <v>2</v>
      </c>
      <c r="S117" s="628"/>
      <c r="T117" s="101" t="s">
        <v>205</v>
      </c>
      <c r="U117" s="363" t="s">
        <v>202</v>
      </c>
      <c r="V117" s="306">
        <f t="shared" si="16"/>
        <v>750000</v>
      </c>
      <c r="W117" s="407"/>
      <c r="X117" s="335"/>
      <c r="Y117" s="335"/>
      <c r="Z117" s="335">
        <v>300000</v>
      </c>
      <c r="AA117" s="335">
        <v>150000</v>
      </c>
      <c r="AB117" s="335"/>
      <c r="AC117" s="335">
        <v>300000</v>
      </c>
    </row>
    <row r="118" spans="1:29" s="26" customFormat="1" ht="17.100000000000001" customHeight="1">
      <c r="A118" s="382"/>
      <c r="B118" s="375"/>
      <c r="C118" s="117"/>
      <c r="D118" s="124"/>
      <c r="E118" s="124"/>
      <c r="F118" s="100"/>
      <c r="G118" s="456"/>
      <c r="H118" s="518"/>
      <c r="I118" s="518"/>
      <c r="J118" s="513">
        <v>300</v>
      </c>
      <c r="K118" s="513">
        <v>100</v>
      </c>
      <c r="L118" s="166" t="s">
        <v>290</v>
      </c>
      <c r="M118" s="370"/>
      <c r="N118" s="363"/>
      <c r="O118" s="628">
        <v>400000</v>
      </c>
      <c r="P118" s="628"/>
      <c r="Q118" s="363" t="s">
        <v>200</v>
      </c>
      <c r="R118" s="628">
        <v>1</v>
      </c>
      <c r="S118" s="628"/>
      <c r="T118" s="101" t="s">
        <v>205</v>
      </c>
      <c r="U118" s="363" t="s">
        <v>202</v>
      </c>
      <c r="V118" s="306">
        <f t="shared" si="16"/>
        <v>400000</v>
      </c>
      <c r="W118" s="407"/>
      <c r="X118" s="335"/>
      <c r="Y118" s="335"/>
      <c r="Z118" s="335">
        <v>300000</v>
      </c>
      <c r="AA118" s="335">
        <v>100000</v>
      </c>
      <c r="AB118" s="335"/>
      <c r="AC118" s="335"/>
    </row>
    <row r="119" spans="1:29" s="26" customFormat="1" ht="17.100000000000001" customHeight="1">
      <c r="A119" s="382"/>
      <c r="B119" s="375"/>
      <c r="C119" s="117"/>
      <c r="D119" s="124"/>
      <c r="E119" s="124"/>
      <c r="F119" s="100"/>
      <c r="G119" s="456"/>
      <c r="H119" s="518"/>
      <c r="I119" s="518"/>
      <c r="J119" s="513">
        <v>1300</v>
      </c>
      <c r="K119" s="513">
        <v>100</v>
      </c>
      <c r="L119" s="166" t="s">
        <v>291</v>
      </c>
      <c r="M119" s="370"/>
      <c r="N119" s="363"/>
      <c r="O119" s="648">
        <v>1400000</v>
      </c>
      <c r="P119" s="648"/>
      <c r="Q119" s="363" t="s">
        <v>200</v>
      </c>
      <c r="R119" s="628">
        <v>1</v>
      </c>
      <c r="S119" s="628"/>
      <c r="T119" s="101" t="s">
        <v>205</v>
      </c>
      <c r="U119" s="363" t="s">
        <v>202</v>
      </c>
      <c r="V119" s="306">
        <f t="shared" si="16"/>
        <v>1400000</v>
      </c>
      <c r="W119" s="407"/>
      <c r="X119" s="335"/>
      <c r="Y119" s="335"/>
      <c r="Z119" s="335">
        <v>1000000</v>
      </c>
      <c r="AA119" s="335">
        <v>100000</v>
      </c>
      <c r="AB119" s="335"/>
      <c r="AC119" s="335">
        <v>300000</v>
      </c>
    </row>
    <row r="120" spans="1:29" s="26" customFormat="1" ht="17.100000000000001" customHeight="1">
      <c r="A120" s="382"/>
      <c r="B120" s="375"/>
      <c r="C120" s="117"/>
      <c r="D120" s="124"/>
      <c r="E120" s="124"/>
      <c r="F120" s="100"/>
      <c r="G120" s="456"/>
      <c r="H120" s="518"/>
      <c r="I120" s="518"/>
      <c r="J120" s="513">
        <v>500</v>
      </c>
      <c r="K120" s="513">
        <v>200</v>
      </c>
      <c r="L120" s="166" t="s">
        <v>292</v>
      </c>
      <c r="M120" s="370"/>
      <c r="N120" s="363"/>
      <c r="O120" s="628">
        <v>700000</v>
      </c>
      <c r="P120" s="628"/>
      <c r="Q120" s="363" t="s">
        <v>200</v>
      </c>
      <c r="R120" s="628">
        <v>1</v>
      </c>
      <c r="S120" s="628"/>
      <c r="T120" s="101" t="s">
        <v>205</v>
      </c>
      <c r="U120" s="363" t="s">
        <v>202</v>
      </c>
      <c r="V120" s="306">
        <f t="shared" si="16"/>
        <v>700000</v>
      </c>
      <c r="W120" s="407"/>
      <c r="X120" s="335"/>
      <c r="Y120" s="335">
        <v>500000</v>
      </c>
      <c r="Z120" s="335"/>
      <c r="AA120" s="335">
        <v>200000</v>
      </c>
      <c r="AB120" s="335"/>
      <c r="AC120" s="335"/>
    </row>
    <row r="121" spans="1:29" s="26" customFormat="1" ht="17.100000000000001" customHeight="1">
      <c r="A121" s="382"/>
      <c r="B121" s="375"/>
      <c r="C121" s="117"/>
      <c r="D121" s="124"/>
      <c r="E121" s="124"/>
      <c r="F121" s="100"/>
      <c r="G121" s="456"/>
      <c r="H121" s="518"/>
      <c r="I121" s="518"/>
      <c r="J121" s="513">
        <v>600</v>
      </c>
      <c r="K121" s="513">
        <v>200</v>
      </c>
      <c r="L121" s="166" t="s">
        <v>293</v>
      </c>
      <c r="M121" s="370"/>
      <c r="N121" s="363"/>
      <c r="O121" s="628">
        <v>800000</v>
      </c>
      <c r="P121" s="628"/>
      <c r="Q121" s="363" t="s">
        <v>200</v>
      </c>
      <c r="R121" s="628">
        <v>1</v>
      </c>
      <c r="S121" s="628"/>
      <c r="T121" s="101" t="s">
        <v>205</v>
      </c>
      <c r="U121" s="363" t="s">
        <v>202</v>
      </c>
      <c r="V121" s="306">
        <f t="shared" si="16"/>
        <v>800000</v>
      </c>
      <c r="W121" s="407"/>
      <c r="X121" s="335"/>
      <c r="Y121" s="335"/>
      <c r="Z121" s="335">
        <v>600000</v>
      </c>
      <c r="AA121" s="335">
        <v>200000</v>
      </c>
      <c r="AB121" s="335"/>
      <c r="AC121" s="335"/>
    </row>
    <row r="122" spans="1:29" s="26" customFormat="1" ht="36" customHeight="1">
      <c r="A122" s="382"/>
      <c r="B122" s="375"/>
      <c r="C122" s="117"/>
      <c r="D122" s="124"/>
      <c r="E122" s="124"/>
      <c r="F122" s="100"/>
      <c r="G122" s="456"/>
      <c r="H122" s="518"/>
      <c r="I122" s="518"/>
      <c r="J122" s="513">
        <v>1782</v>
      </c>
      <c r="K122" s="513">
        <v>452</v>
      </c>
      <c r="L122" s="629" t="s">
        <v>294</v>
      </c>
      <c r="M122" s="630"/>
      <c r="N122" s="630"/>
      <c r="O122" s="628">
        <v>223453</v>
      </c>
      <c r="P122" s="628"/>
      <c r="Q122" s="363" t="s">
        <v>200</v>
      </c>
      <c r="R122" s="628">
        <v>10</v>
      </c>
      <c r="S122" s="628"/>
      <c r="T122" s="101" t="s">
        <v>212</v>
      </c>
      <c r="U122" s="363" t="s">
        <v>202</v>
      </c>
      <c r="V122" s="310">
        <f t="shared" si="16"/>
        <v>2234530</v>
      </c>
      <c r="W122" s="407"/>
      <c r="X122" s="335"/>
      <c r="Y122" s="526">
        <v>312381</v>
      </c>
      <c r="Z122" s="335">
        <v>970000</v>
      </c>
      <c r="AA122" s="526">
        <v>452154</v>
      </c>
      <c r="AB122" s="335"/>
      <c r="AC122" s="335">
        <v>500000</v>
      </c>
    </row>
    <row r="123" spans="1:29" s="26" customFormat="1" ht="23.25" customHeight="1">
      <c r="A123" s="382"/>
      <c r="B123" s="375"/>
      <c r="C123" s="117"/>
      <c r="D123" s="124"/>
      <c r="E123" s="124"/>
      <c r="F123" s="100"/>
      <c r="G123" s="456"/>
      <c r="H123" s="518"/>
      <c r="I123" s="518"/>
      <c r="J123" s="518"/>
      <c r="K123" s="518"/>
      <c r="L123" s="170" t="s">
        <v>230</v>
      </c>
      <c r="M123" s="327"/>
      <c r="N123" s="327"/>
      <c r="O123" s="363"/>
      <c r="P123" s="363"/>
      <c r="Q123" s="363"/>
      <c r="R123" s="363"/>
      <c r="S123" s="363"/>
      <c r="T123" s="101"/>
      <c r="U123" s="363"/>
      <c r="V123" s="306">
        <f>SUM(V114:V122)</f>
        <v>13494530</v>
      </c>
      <c r="W123" s="407"/>
      <c r="X123" s="335"/>
      <c r="Y123" s="335"/>
      <c r="Z123" s="335"/>
      <c r="AA123" s="335"/>
      <c r="AB123" s="335"/>
      <c r="AC123" s="335"/>
    </row>
    <row r="124" spans="1:29" s="26" customFormat="1" ht="22.5" customHeight="1">
      <c r="A124" s="125" t="s">
        <v>295</v>
      </c>
      <c r="B124" s="631" t="s">
        <v>295</v>
      </c>
      <c r="C124" s="147"/>
      <c r="D124" s="148">
        <f>D125</f>
        <v>500</v>
      </c>
      <c r="E124" s="148">
        <f>E125</f>
        <v>500</v>
      </c>
      <c r="F124" s="149"/>
      <c r="G124" s="455"/>
      <c r="H124" s="517"/>
      <c r="I124" s="517"/>
      <c r="J124" s="517"/>
      <c r="K124" s="517"/>
      <c r="L124" s="165"/>
      <c r="M124" s="380"/>
      <c r="N124" s="368"/>
      <c r="O124" s="368"/>
      <c r="P124" s="368"/>
      <c r="Q124" s="368"/>
      <c r="R124" s="368"/>
      <c r="S124" s="368"/>
      <c r="T124" s="119"/>
      <c r="U124" s="368"/>
      <c r="V124" s="89"/>
      <c r="W124" s="407"/>
      <c r="X124" s="335"/>
      <c r="Y124" s="335"/>
      <c r="Z124" s="335"/>
      <c r="AA124" s="335"/>
      <c r="AB124" s="335"/>
      <c r="AC124" s="335"/>
    </row>
    <row r="125" spans="1:29" s="26" customFormat="1" ht="19.5" customHeight="1">
      <c r="A125" s="111"/>
      <c r="B125" s="632"/>
      <c r="C125" s="112" t="s">
        <v>295</v>
      </c>
      <c r="D125" s="148">
        <v>500</v>
      </c>
      <c r="E125" s="148">
        <v>500</v>
      </c>
      <c r="F125" s="120"/>
      <c r="G125" s="463"/>
      <c r="H125" s="525"/>
      <c r="I125" s="525"/>
      <c r="J125" s="525">
        <v>500</v>
      </c>
      <c r="K125" s="525">
        <v>0</v>
      </c>
      <c r="L125" s="165" t="s">
        <v>295</v>
      </c>
      <c r="M125" s="380"/>
      <c r="N125" s="368"/>
      <c r="O125" s="368"/>
      <c r="P125" s="368"/>
      <c r="Q125" s="368"/>
      <c r="R125" s="368"/>
      <c r="S125" s="368"/>
      <c r="T125" s="119"/>
      <c r="U125" s="368"/>
      <c r="V125" s="89">
        <v>500000</v>
      </c>
      <c r="W125" s="407"/>
      <c r="X125" s="335"/>
      <c r="Y125" s="335"/>
      <c r="Z125" s="335">
        <v>500000</v>
      </c>
      <c r="AA125" s="335"/>
      <c r="AB125" s="335"/>
      <c r="AC125" s="335"/>
    </row>
    <row r="126" spans="1:29" s="26" customFormat="1" ht="20.100000000000001" customHeight="1">
      <c r="A126" s="633" t="s">
        <v>296</v>
      </c>
      <c r="B126" s="319"/>
      <c r="C126" s="319"/>
      <c r="D126" s="326">
        <f>SUM(D127:D133)</f>
        <v>4531</v>
      </c>
      <c r="E126" s="326">
        <f>SUM(E127:E133)</f>
        <v>12194</v>
      </c>
      <c r="F126" s="150">
        <f>E126-D126</f>
        <v>7663</v>
      </c>
      <c r="G126" s="446">
        <f>E126/E5*100</f>
        <v>2.7267015051195531</v>
      </c>
      <c r="H126" s="524"/>
      <c r="I126" s="524"/>
      <c r="J126" s="524"/>
      <c r="K126" s="524"/>
      <c r="L126" s="634"/>
      <c r="M126" s="635"/>
      <c r="N126" s="635"/>
      <c r="O126" s="635"/>
      <c r="P126" s="635"/>
      <c r="Q126" s="635"/>
      <c r="R126" s="635"/>
      <c r="S126" s="635"/>
      <c r="T126" s="635"/>
      <c r="U126" s="635"/>
      <c r="V126" s="636"/>
      <c r="W126" s="437"/>
      <c r="X126" s="335"/>
      <c r="Y126" s="335"/>
      <c r="Z126" s="335"/>
      <c r="AA126" s="335"/>
      <c r="AB126" s="335"/>
      <c r="AC126" s="335"/>
    </row>
    <row r="127" spans="1:29" s="26" customFormat="1" ht="20.100000000000001" customHeight="1">
      <c r="A127" s="633"/>
      <c r="B127" s="637" t="s">
        <v>297</v>
      </c>
      <c r="C127" s="112" t="s">
        <v>43</v>
      </c>
      <c r="D127" s="148">
        <v>520</v>
      </c>
      <c r="E127" s="148">
        <v>520</v>
      </c>
      <c r="F127" s="150">
        <f>E127-D127</f>
        <v>0</v>
      </c>
      <c r="G127" s="463"/>
      <c r="H127" s="525"/>
      <c r="I127" s="525"/>
      <c r="J127" s="525">
        <v>520</v>
      </c>
      <c r="K127" s="525"/>
      <c r="L127" s="639" t="s">
        <v>298</v>
      </c>
      <c r="M127" s="640"/>
      <c r="N127" s="368"/>
      <c r="O127" s="641"/>
      <c r="P127" s="641"/>
      <c r="Q127" s="368"/>
      <c r="R127" s="641"/>
      <c r="S127" s="641"/>
      <c r="T127" s="119"/>
      <c r="U127" s="368"/>
      <c r="V127" s="89">
        <v>520000</v>
      </c>
      <c r="W127" s="407"/>
      <c r="X127" s="335"/>
      <c r="Y127" s="335"/>
      <c r="Z127" s="335">
        <v>520000</v>
      </c>
      <c r="AA127" s="335"/>
      <c r="AB127" s="335"/>
      <c r="AC127" s="335"/>
    </row>
    <row r="128" spans="1:29" s="26" customFormat="1" ht="20.100000000000001" customHeight="1">
      <c r="A128" s="366"/>
      <c r="B128" s="638"/>
      <c r="C128" s="356" t="s">
        <v>299</v>
      </c>
      <c r="D128" s="184">
        <v>4011</v>
      </c>
      <c r="E128" s="184">
        <v>11674</v>
      </c>
      <c r="F128" s="153">
        <f>E128-D128</f>
        <v>7663</v>
      </c>
      <c r="G128" s="465"/>
      <c r="H128" s="523">
        <v>2799</v>
      </c>
      <c r="I128" s="523"/>
      <c r="J128" s="523"/>
      <c r="K128" s="523"/>
      <c r="L128" s="376" t="s">
        <v>300</v>
      </c>
      <c r="M128" s="377"/>
      <c r="N128" s="374"/>
      <c r="O128" s="374"/>
      <c r="P128" s="374"/>
      <c r="Q128" s="374"/>
      <c r="R128" s="374"/>
      <c r="S128" s="374"/>
      <c r="T128" s="110"/>
      <c r="U128" s="374"/>
      <c r="V128" s="312">
        <v>2799551</v>
      </c>
      <c r="W128" s="407"/>
      <c r="X128" s="335"/>
      <c r="Y128" s="335"/>
      <c r="Z128" s="335"/>
      <c r="AA128" s="335"/>
      <c r="AB128" s="335"/>
      <c r="AC128" s="335"/>
    </row>
    <row r="129" spans="1:29" s="26" customFormat="1" ht="20.100000000000001" customHeight="1">
      <c r="A129" s="503"/>
      <c r="B129" s="504"/>
      <c r="C129" s="502"/>
      <c r="D129" s="124"/>
      <c r="E129" s="124"/>
      <c r="F129" s="153"/>
      <c r="G129" s="464"/>
      <c r="H129" s="518">
        <v>5</v>
      </c>
      <c r="I129" s="518"/>
      <c r="J129" s="518"/>
      <c r="K129" s="518"/>
      <c r="L129" s="353" t="s">
        <v>334</v>
      </c>
      <c r="M129" s="354"/>
      <c r="N129" s="501"/>
      <c r="O129" s="501"/>
      <c r="P129" s="501"/>
      <c r="Q129" s="501"/>
      <c r="R129" s="501"/>
      <c r="S129" s="501"/>
      <c r="T129" s="101"/>
      <c r="U129" s="501"/>
      <c r="V129" s="310">
        <v>4849</v>
      </c>
      <c r="W129" s="501"/>
      <c r="X129" s="335"/>
      <c r="Y129" s="335"/>
      <c r="Z129" s="335"/>
      <c r="AA129" s="335"/>
      <c r="AB129" s="335"/>
      <c r="AC129" s="335"/>
    </row>
    <row r="130" spans="1:29" s="26" customFormat="1" ht="20.100000000000001" customHeight="1">
      <c r="A130" s="366"/>
      <c r="B130" s="367"/>
      <c r="C130" s="375"/>
      <c r="D130" s="124"/>
      <c r="E130" s="124"/>
      <c r="F130" s="153"/>
      <c r="G130" s="464"/>
      <c r="H130" s="518"/>
      <c r="I130" s="518">
        <v>8870</v>
      </c>
      <c r="J130" s="518"/>
      <c r="K130" s="518"/>
      <c r="L130" s="353" t="s">
        <v>301</v>
      </c>
      <c r="M130" s="354"/>
      <c r="N130" s="363"/>
      <c r="O130" s="363"/>
      <c r="P130" s="363"/>
      <c r="Q130" s="363"/>
      <c r="R130" s="363"/>
      <c r="S130" s="363"/>
      <c r="T130" s="101"/>
      <c r="U130" s="363"/>
      <c r="V130" s="310">
        <v>8869940</v>
      </c>
      <c r="W130" s="407"/>
    </row>
    <row r="131" spans="1:29" s="26" customFormat="1" ht="20.100000000000001" customHeight="1">
      <c r="A131" s="366"/>
      <c r="B131" s="367"/>
      <c r="C131" s="375"/>
      <c r="D131" s="124"/>
      <c r="E131" s="124"/>
      <c r="F131" s="153"/>
      <c r="G131" s="464"/>
      <c r="H131" s="518"/>
      <c r="I131" s="518">
        <v>0</v>
      </c>
      <c r="J131" s="518">
        <v>0</v>
      </c>
      <c r="K131" s="518"/>
      <c r="L131" s="353" t="s">
        <v>313</v>
      </c>
      <c r="M131" s="354"/>
      <c r="N131" s="363"/>
      <c r="O131" s="363"/>
      <c r="P131" s="363"/>
      <c r="Q131" s="363"/>
      <c r="R131" s="363"/>
      <c r="S131" s="363"/>
      <c r="T131" s="101"/>
      <c r="U131" s="363"/>
      <c r="V131" s="310">
        <v>159</v>
      </c>
      <c r="W131" s="407"/>
    </row>
    <row r="132" spans="1:29" s="26" customFormat="1" ht="20.100000000000001" customHeight="1">
      <c r="A132" s="366"/>
      <c r="B132" s="367"/>
      <c r="C132" s="375"/>
      <c r="D132" s="124"/>
      <c r="E132" s="124"/>
      <c r="F132" s="153"/>
      <c r="G132" s="464"/>
      <c r="H132" s="518"/>
      <c r="I132" s="518"/>
      <c r="J132" s="518">
        <v>1</v>
      </c>
      <c r="K132" s="518"/>
      <c r="L132" s="353" t="s">
        <v>302</v>
      </c>
      <c r="M132" s="354"/>
      <c r="N132" s="363"/>
      <c r="O132" s="363"/>
      <c r="P132" s="363"/>
      <c r="Q132" s="363"/>
      <c r="R132" s="363"/>
      <c r="S132" s="363"/>
      <c r="T132" s="101"/>
      <c r="U132" s="363"/>
      <c r="V132" s="310">
        <v>246</v>
      </c>
      <c r="W132" s="407"/>
    </row>
    <row r="133" spans="1:29" s="26" customFormat="1" ht="20.100000000000001" customHeight="1" thickBot="1">
      <c r="A133" s="118"/>
      <c r="B133" s="285"/>
      <c r="C133" s="328"/>
      <c r="D133" s="472"/>
      <c r="E133" s="472"/>
      <c r="F133" s="284"/>
      <c r="G133" s="457"/>
      <c r="H133" s="520"/>
      <c r="I133" s="520"/>
      <c r="J133" s="520"/>
      <c r="K133" s="520"/>
      <c r="L133" s="646" t="s">
        <v>230</v>
      </c>
      <c r="M133" s="647"/>
      <c r="N133" s="371"/>
      <c r="O133" s="371"/>
      <c r="P133" s="371"/>
      <c r="Q133" s="371"/>
      <c r="R133" s="371"/>
      <c r="S133" s="371"/>
      <c r="T133" s="371"/>
      <c r="U133" s="371"/>
      <c r="V133" s="106">
        <f>SUM(V128:V132)</f>
        <v>11674745</v>
      </c>
      <c r="W133" s="407"/>
    </row>
    <row r="134" spans="1:29" ht="20.100000000000001" customHeight="1">
      <c r="D134" s="361"/>
      <c r="H134" s="26">
        <f>SUM(H6:H133)</f>
        <v>264659</v>
      </c>
      <c r="I134" s="26">
        <f>SUM(I6:I133)</f>
        <v>87707</v>
      </c>
      <c r="J134" s="26">
        <f>SUM(J6:J133)</f>
        <v>74438</v>
      </c>
      <c r="K134" s="26">
        <f>SUM(K6:K133)</f>
        <v>20403</v>
      </c>
      <c r="AB134" s="26"/>
      <c r="AC134" s="26"/>
    </row>
    <row r="135" spans="1:29" ht="20.100000000000001" customHeight="1">
      <c r="AB135" s="26"/>
      <c r="AC135" s="26"/>
    </row>
    <row r="136" spans="1:29" ht="16.5" customHeight="1">
      <c r="AB136" s="26"/>
      <c r="AC136" s="26"/>
    </row>
    <row r="137" spans="1:29">
      <c r="AB137" s="26"/>
      <c r="AC137" s="26"/>
    </row>
    <row r="138" spans="1:29">
      <c r="AB138" s="26"/>
      <c r="AC138" s="26"/>
    </row>
    <row r="139" spans="1:29">
      <c r="AB139" s="26"/>
      <c r="AC139" s="26"/>
    </row>
    <row r="140" spans="1:29">
      <c r="AB140" s="26"/>
      <c r="AC140" s="26"/>
    </row>
    <row r="141" spans="1:29">
      <c r="AB141" s="26"/>
      <c r="AC141" s="26"/>
    </row>
    <row r="142" spans="1:29">
      <c r="AB142" s="26"/>
      <c r="AC142" s="26"/>
    </row>
    <row r="143" spans="1:29">
      <c r="AB143" s="26"/>
      <c r="AC143" s="26"/>
    </row>
    <row r="144" spans="1:29">
      <c r="AB144" s="26"/>
      <c r="AC144" s="26"/>
    </row>
    <row r="145" spans="28:29">
      <c r="AB145" s="26"/>
      <c r="AC145" s="26"/>
    </row>
    <row r="146" spans="28:29">
      <c r="AB146" s="26"/>
      <c r="AC146" s="26"/>
    </row>
    <row r="147" spans="28:29">
      <c r="AB147" s="26"/>
      <c r="AC147" s="26"/>
    </row>
    <row r="148" spans="28:29">
      <c r="AB148" s="26"/>
      <c r="AC148" s="26"/>
    </row>
    <row r="149" spans="28:29">
      <c r="AB149" s="26"/>
      <c r="AC149" s="26"/>
    </row>
    <row r="150" spans="28:29">
      <c r="AB150" s="26"/>
      <c r="AC150" s="26"/>
    </row>
    <row r="151" spans="28:29">
      <c r="AB151" s="26"/>
      <c r="AC151" s="26"/>
    </row>
    <row r="152" spans="28:29">
      <c r="AB152" s="26"/>
      <c r="AC152" s="26"/>
    </row>
    <row r="153" spans="28:29">
      <c r="AB153" s="26"/>
      <c r="AC153" s="26"/>
    </row>
    <row r="154" spans="28:29">
      <c r="AB154" s="26"/>
      <c r="AC154" s="26"/>
    </row>
    <row r="155" spans="28:29">
      <c r="AB155" s="26"/>
      <c r="AC155" s="26"/>
    </row>
    <row r="156" spans="28:29">
      <c r="AB156" s="26"/>
      <c r="AC156" s="26"/>
    </row>
    <row r="157" spans="28:29">
      <c r="AB157" s="26"/>
      <c r="AC157" s="26"/>
    </row>
    <row r="158" spans="28:29">
      <c r="AB158" s="26"/>
      <c r="AC158" s="26"/>
    </row>
    <row r="159" spans="28:29">
      <c r="AB159" s="26"/>
      <c r="AC159" s="26"/>
    </row>
    <row r="160" spans="28:29">
      <c r="AB160" s="26"/>
      <c r="AC160" s="26"/>
    </row>
    <row r="161" spans="28:29">
      <c r="AB161" s="26"/>
      <c r="AC161" s="26"/>
    </row>
    <row r="162" spans="28:29">
      <c r="AB162" s="26"/>
      <c r="AC162" s="26"/>
    </row>
    <row r="163" spans="28:29">
      <c r="AB163" s="26"/>
      <c r="AC163" s="26"/>
    </row>
    <row r="164" spans="28:29">
      <c r="AB164" s="26"/>
      <c r="AC164" s="26"/>
    </row>
    <row r="165" spans="28:29">
      <c r="AB165" s="26"/>
      <c r="AC165" s="26"/>
    </row>
    <row r="166" spans="28:29">
      <c r="AB166" s="26"/>
      <c r="AC166" s="26"/>
    </row>
    <row r="167" spans="28:29">
      <c r="AB167" s="26"/>
      <c r="AC167" s="26"/>
    </row>
    <row r="168" spans="28:29">
      <c r="AB168" s="26"/>
      <c r="AC168" s="26"/>
    </row>
    <row r="169" spans="28:29">
      <c r="AB169" s="26"/>
      <c r="AC169" s="26"/>
    </row>
    <row r="170" spans="28:29">
      <c r="AB170" s="26"/>
      <c r="AC170" s="26"/>
    </row>
    <row r="171" spans="28:29">
      <c r="AB171" s="26"/>
      <c r="AC171" s="26"/>
    </row>
    <row r="172" spans="28:29">
      <c r="AB172" s="26"/>
      <c r="AC172" s="26"/>
    </row>
    <row r="173" spans="28:29">
      <c r="AB173" s="26"/>
      <c r="AC173" s="26"/>
    </row>
    <row r="174" spans="28:29">
      <c r="AB174" s="26"/>
      <c r="AC174" s="26"/>
    </row>
    <row r="175" spans="28:29">
      <c r="AB175" s="26"/>
      <c r="AC175" s="26"/>
    </row>
    <row r="176" spans="28:29">
      <c r="AB176" s="26"/>
      <c r="AC176" s="26"/>
    </row>
    <row r="177" spans="28:29">
      <c r="AB177" s="26"/>
      <c r="AC177" s="26"/>
    </row>
    <row r="178" spans="28:29">
      <c r="AB178" s="26"/>
      <c r="AC178" s="26"/>
    </row>
    <row r="179" spans="28:29">
      <c r="AB179" s="26"/>
      <c r="AC179" s="26"/>
    </row>
    <row r="180" spans="28:29">
      <c r="AB180" s="26"/>
      <c r="AC180" s="26"/>
    </row>
    <row r="181" spans="28:29">
      <c r="AB181" s="26"/>
      <c r="AC181" s="26"/>
    </row>
    <row r="182" spans="28:29">
      <c r="AB182" s="26"/>
      <c r="AC182" s="26"/>
    </row>
    <row r="183" spans="28:29">
      <c r="AB183" s="26"/>
      <c r="AC183" s="26"/>
    </row>
    <row r="184" spans="28:29">
      <c r="AB184" s="26"/>
      <c r="AC184" s="26"/>
    </row>
    <row r="185" spans="28:29">
      <c r="AB185" s="26"/>
      <c r="AC185" s="26"/>
    </row>
    <row r="186" spans="28:29">
      <c r="AB186" s="26"/>
      <c r="AC186" s="26"/>
    </row>
    <row r="187" spans="28:29">
      <c r="AB187" s="26"/>
      <c r="AC187" s="26"/>
    </row>
    <row r="188" spans="28:29">
      <c r="AB188" s="26"/>
      <c r="AC188" s="26"/>
    </row>
    <row r="189" spans="28:29">
      <c r="AB189" s="26"/>
      <c r="AC189" s="26"/>
    </row>
    <row r="190" spans="28:29">
      <c r="AB190" s="26"/>
      <c r="AC190" s="26"/>
    </row>
    <row r="191" spans="28:29">
      <c r="AB191" s="26"/>
      <c r="AC191" s="26"/>
    </row>
  </sheetData>
  <sheetProtection password="DF8A" sheet="1" objects="1" scenarios="1" formatCells="0" formatColumns="0" formatRows="0" insertColumns="0" insertRows="0" insertHyperlinks="0" deleteColumns="0" deleteRows="0"/>
  <mergeCells count="248">
    <mergeCell ref="R111:S111"/>
    <mergeCell ref="C28:C29"/>
    <mergeCell ref="O45:P45"/>
    <mergeCell ref="R45:S45"/>
    <mergeCell ref="P11:T11"/>
    <mergeCell ref="C14:C16"/>
    <mergeCell ref="P14:T14"/>
    <mergeCell ref="A1:V1"/>
    <mergeCell ref="A3:A4"/>
    <mergeCell ref="B3:B4"/>
    <mergeCell ref="C3:C4"/>
    <mergeCell ref="H3:H4"/>
    <mergeCell ref="J3:J4"/>
    <mergeCell ref="K3:K4"/>
    <mergeCell ref="L3:V4"/>
    <mergeCell ref="C17:C19"/>
    <mergeCell ref="P17:T17"/>
    <mergeCell ref="R20:S20"/>
    <mergeCell ref="B21:B22"/>
    <mergeCell ref="L22:M22"/>
    <mergeCell ref="R22:S22"/>
    <mergeCell ref="A5:B5"/>
    <mergeCell ref="A6:A7"/>
    <mergeCell ref="P8:T8"/>
    <mergeCell ref="R23:S23"/>
    <mergeCell ref="R24:S24"/>
    <mergeCell ref="R25:S25"/>
    <mergeCell ref="L27:M27"/>
    <mergeCell ref="R27:S27"/>
    <mergeCell ref="L28:M28"/>
    <mergeCell ref="O28:P28"/>
    <mergeCell ref="R28:S28"/>
    <mergeCell ref="L29:M29"/>
    <mergeCell ref="L32:M32"/>
    <mergeCell ref="O32:P32"/>
    <mergeCell ref="R32:S32"/>
    <mergeCell ref="O33:P33"/>
    <mergeCell ref="R33:S33"/>
    <mergeCell ref="O29:P29"/>
    <mergeCell ref="R29:S29"/>
    <mergeCell ref="L30:M30"/>
    <mergeCell ref="O30:P30"/>
    <mergeCell ref="R30:S30"/>
    <mergeCell ref="O31:P31"/>
    <mergeCell ref="R31:S31"/>
    <mergeCell ref="L36:M36"/>
    <mergeCell ref="O36:P36"/>
    <mergeCell ref="R36:S36"/>
    <mergeCell ref="O37:P37"/>
    <mergeCell ref="R37:S37"/>
    <mergeCell ref="O38:P38"/>
    <mergeCell ref="R38:S38"/>
    <mergeCell ref="L34:M34"/>
    <mergeCell ref="O34:P34"/>
    <mergeCell ref="R34:S34"/>
    <mergeCell ref="L35:M35"/>
    <mergeCell ref="O35:P35"/>
    <mergeCell ref="R35:S35"/>
    <mergeCell ref="O42:P42"/>
    <mergeCell ref="R42:S42"/>
    <mergeCell ref="O43:P43"/>
    <mergeCell ref="R43:S43"/>
    <mergeCell ref="L39:M39"/>
    <mergeCell ref="O39:P39"/>
    <mergeCell ref="R39:S39"/>
    <mergeCell ref="O40:P40"/>
    <mergeCell ref="R40:S40"/>
    <mergeCell ref="L41:M41"/>
    <mergeCell ref="O41:P41"/>
    <mergeCell ref="R41:S41"/>
    <mergeCell ref="L49:M49"/>
    <mergeCell ref="O49:P49"/>
    <mergeCell ref="R49:S49"/>
    <mergeCell ref="L50:M50"/>
    <mergeCell ref="O50:P50"/>
    <mergeCell ref="R50:S50"/>
    <mergeCell ref="L46:M46"/>
    <mergeCell ref="L47:M47"/>
    <mergeCell ref="O47:P47"/>
    <mergeCell ref="R47:S47"/>
    <mergeCell ref="L48:M48"/>
    <mergeCell ref="O48:P48"/>
    <mergeCell ref="R48:S48"/>
    <mergeCell ref="B55:B57"/>
    <mergeCell ref="L55:M55"/>
    <mergeCell ref="O55:P55"/>
    <mergeCell ref="R55:S55"/>
    <mergeCell ref="L56:M56"/>
    <mergeCell ref="O56:P56"/>
    <mergeCell ref="R56:S56"/>
    <mergeCell ref="L51:M51"/>
    <mergeCell ref="O51:P51"/>
    <mergeCell ref="R51:S51"/>
    <mergeCell ref="L52:M52"/>
    <mergeCell ref="O52:P52"/>
    <mergeCell ref="R52:S52"/>
    <mergeCell ref="O57:P57"/>
    <mergeCell ref="R57:S57"/>
    <mergeCell ref="O58:P58"/>
    <mergeCell ref="R58:S58"/>
    <mergeCell ref="L60:M60"/>
    <mergeCell ref="O60:P60"/>
    <mergeCell ref="R60:S60"/>
    <mergeCell ref="O53:P53"/>
    <mergeCell ref="R53:S53"/>
    <mergeCell ref="L61:M61"/>
    <mergeCell ref="O61:P61"/>
    <mergeCell ref="R61:S61"/>
    <mergeCell ref="A68:A69"/>
    <mergeCell ref="L69:M69"/>
    <mergeCell ref="O69:P69"/>
    <mergeCell ref="R69:S69"/>
    <mergeCell ref="O70:P70"/>
    <mergeCell ref="R70:S70"/>
    <mergeCell ref="R64:S64"/>
    <mergeCell ref="O65:P65"/>
    <mergeCell ref="R65:S65"/>
    <mergeCell ref="L67:M67"/>
    <mergeCell ref="O67:P67"/>
    <mergeCell ref="R67:S67"/>
    <mergeCell ref="B62:B67"/>
    <mergeCell ref="L62:M62"/>
    <mergeCell ref="O62:P62"/>
    <mergeCell ref="R62:S62"/>
    <mergeCell ref="O63:P63"/>
    <mergeCell ref="R63:S63"/>
    <mergeCell ref="O64:P64"/>
    <mergeCell ref="L66:M66"/>
    <mergeCell ref="O66:P66"/>
    <mergeCell ref="R66:S66"/>
    <mergeCell ref="L71:P71"/>
    <mergeCell ref="O80:P80"/>
    <mergeCell ref="R80:S80"/>
    <mergeCell ref="O81:P81"/>
    <mergeCell ref="R81:S81"/>
    <mergeCell ref="L82:M82"/>
    <mergeCell ref="O82:P82"/>
    <mergeCell ref="R82:S82"/>
    <mergeCell ref="O79:P79"/>
    <mergeCell ref="R79:S79"/>
    <mergeCell ref="O83:P83"/>
    <mergeCell ref="R83:S83"/>
    <mergeCell ref="O84:P84"/>
    <mergeCell ref="R84:S84"/>
    <mergeCell ref="O85:P85"/>
    <mergeCell ref="R85:S85"/>
    <mergeCell ref="L72:N72"/>
    <mergeCell ref="O72:P72"/>
    <mergeCell ref="R72:S72"/>
    <mergeCell ref="L75:V75"/>
    <mergeCell ref="O77:P77"/>
    <mergeCell ref="R77:S77"/>
    <mergeCell ref="L80:M80"/>
    <mergeCell ref="O73:P73"/>
    <mergeCell ref="R73:S73"/>
    <mergeCell ref="O76:P76"/>
    <mergeCell ref="R76:S76"/>
    <mergeCell ref="O90:P90"/>
    <mergeCell ref="R90:S90"/>
    <mergeCell ref="O86:P86"/>
    <mergeCell ref="R86:S86"/>
    <mergeCell ref="O88:P88"/>
    <mergeCell ref="R88:S88"/>
    <mergeCell ref="C88:C89"/>
    <mergeCell ref="O89:P89"/>
    <mergeCell ref="R89:S89"/>
    <mergeCell ref="C101:C102"/>
    <mergeCell ref="O96:P96"/>
    <mergeCell ref="R96:S96"/>
    <mergeCell ref="O97:P97"/>
    <mergeCell ref="R97:S97"/>
    <mergeCell ref="O95:P95"/>
    <mergeCell ref="R95:S95"/>
    <mergeCell ref="L92:V92"/>
    <mergeCell ref="O93:P93"/>
    <mergeCell ref="R93:S93"/>
    <mergeCell ref="O94:P94"/>
    <mergeCell ref="R94:S94"/>
    <mergeCell ref="O98:P98"/>
    <mergeCell ref="R98:S98"/>
    <mergeCell ref="O99:P99"/>
    <mergeCell ref="R99:S99"/>
    <mergeCell ref="O101:P101"/>
    <mergeCell ref="R101:S101"/>
    <mergeCell ref="O100:P100"/>
    <mergeCell ref="R100:S100"/>
    <mergeCell ref="L99:N99"/>
    <mergeCell ref="L100:M100"/>
    <mergeCell ref="O104:P104"/>
    <mergeCell ref="R104:S104"/>
    <mergeCell ref="O105:P105"/>
    <mergeCell ref="R105:S105"/>
    <mergeCell ref="O106:P106"/>
    <mergeCell ref="R106:S106"/>
    <mergeCell ref="L103:M103"/>
    <mergeCell ref="L104:M104"/>
    <mergeCell ref="O102:P102"/>
    <mergeCell ref="R102:S102"/>
    <mergeCell ref="O103:P103"/>
    <mergeCell ref="R103:S103"/>
    <mergeCell ref="R107:S107"/>
    <mergeCell ref="O108:P108"/>
    <mergeCell ref="L133:M133"/>
    <mergeCell ref="O121:P121"/>
    <mergeCell ref="R121:S121"/>
    <mergeCell ref="O122:P122"/>
    <mergeCell ref="R122:S122"/>
    <mergeCell ref="O118:P118"/>
    <mergeCell ref="R118:S118"/>
    <mergeCell ref="O119:P119"/>
    <mergeCell ref="R119:S119"/>
    <mergeCell ref="O120:P120"/>
    <mergeCell ref="R120:S120"/>
    <mergeCell ref="R108:S108"/>
    <mergeCell ref="L115:M115"/>
    <mergeCell ref="O115:P115"/>
    <mergeCell ref="R115:S115"/>
    <mergeCell ref="O110:P110"/>
    <mergeCell ref="R110:S110"/>
    <mergeCell ref="O109:P109"/>
    <mergeCell ref="R109:S109"/>
    <mergeCell ref="L108:M108"/>
    <mergeCell ref="L112:N112"/>
    <mergeCell ref="O111:P111"/>
    <mergeCell ref="F3:F4"/>
    <mergeCell ref="G3:G4"/>
    <mergeCell ref="O44:P44"/>
    <mergeCell ref="R44:S44"/>
    <mergeCell ref="L122:N122"/>
    <mergeCell ref="B124:B125"/>
    <mergeCell ref="A126:A127"/>
    <mergeCell ref="L126:V126"/>
    <mergeCell ref="B127:B128"/>
    <mergeCell ref="L127:M127"/>
    <mergeCell ref="O127:P127"/>
    <mergeCell ref="R127:S127"/>
    <mergeCell ref="O116:P116"/>
    <mergeCell ref="R116:S116"/>
    <mergeCell ref="O117:P117"/>
    <mergeCell ref="R117:S117"/>
    <mergeCell ref="O113:P113"/>
    <mergeCell ref="R113:S113"/>
    <mergeCell ref="O114:P114"/>
    <mergeCell ref="R114:S114"/>
    <mergeCell ref="L113:M113"/>
    <mergeCell ref="O112:P112"/>
    <mergeCell ref="R112:S112"/>
    <mergeCell ref="O107:P107"/>
  </mergeCells>
  <phoneticPr fontId="3" type="noConversion"/>
  <printOptions horizontalCentered="1"/>
  <pageMargins left="0.39370078740157483" right="0.19685039370078741" top="1.1811023622047245" bottom="0.78740157480314965" header="0.31496062992125984" footer="0.31496062992125984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C21" sqref="C21"/>
    </sheetView>
  </sheetViews>
  <sheetFormatPr defaultRowHeight="13.5"/>
  <cols>
    <col min="1" max="1" width="6.33203125" style="41" customWidth="1"/>
    <col min="2" max="16384" width="8.88671875" style="41"/>
  </cols>
  <sheetData>
    <row r="1" spans="1:12" ht="41.25" customHeight="1">
      <c r="A1" s="678" t="s">
        <v>52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</row>
    <row r="2" spans="1:12" ht="33" customHeight="1"/>
    <row r="3" spans="1:12" s="45" customFormat="1" ht="16.5" customHeight="1">
      <c r="A3" s="45" t="s">
        <v>44</v>
      </c>
      <c r="B3" s="45" t="s">
        <v>325</v>
      </c>
    </row>
    <row r="4" spans="1:12" s="45" customFormat="1" ht="16.5" customHeight="1"/>
    <row r="5" spans="1:12" s="45" customFormat="1" ht="16.5" customHeight="1">
      <c r="A5" s="45" t="s">
        <v>45</v>
      </c>
      <c r="B5" s="45" t="s">
        <v>347</v>
      </c>
    </row>
    <row r="6" spans="1:12" s="45" customFormat="1" ht="16.5" customHeight="1"/>
    <row r="7" spans="1:12" s="45" customFormat="1" ht="16.5" customHeight="1">
      <c r="A7" s="45" t="s">
        <v>46</v>
      </c>
      <c r="B7" s="45" t="s">
        <v>47</v>
      </c>
      <c r="F7" s="45" t="s">
        <v>48</v>
      </c>
    </row>
    <row r="8" spans="1:12" s="45" customFormat="1" ht="16.5" customHeight="1">
      <c r="B8" s="45" t="s">
        <v>174</v>
      </c>
      <c r="F8" s="45" t="s">
        <v>349</v>
      </c>
    </row>
    <row r="9" spans="1:12" s="45" customFormat="1" ht="16.5" customHeight="1">
      <c r="B9" s="45" t="s">
        <v>348</v>
      </c>
      <c r="F9" s="45" t="s">
        <v>350</v>
      </c>
    </row>
    <row r="10" spans="1:12" s="45" customFormat="1" ht="16.5" customHeight="1">
      <c r="B10" s="45" t="s">
        <v>326</v>
      </c>
      <c r="F10" s="45" t="s">
        <v>351</v>
      </c>
    </row>
    <row r="11" spans="1:12" s="45" customFormat="1" ht="16.5" customHeight="1">
      <c r="B11" s="45" t="s">
        <v>95</v>
      </c>
      <c r="F11" s="45" t="s">
        <v>331</v>
      </c>
    </row>
    <row r="12" spans="1:12" s="45" customFormat="1" ht="16.5" customHeight="1">
      <c r="B12" s="45" t="s">
        <v>345</v>
      </c>
      <c r="F12" s="45" t="s">
        <v>346</v>
      </c>
    </row>
    <row r="13" spans="1:12" s="45" customFormat="1" ht="16.5" customHeight="1">
      <c r="B13" s="45" t="s">
        <v>168</v>
      </c>
    </row>
    <row r="14" spans="1:12" s="45" customFormat="1" ht="16.5" customHeight="1"/>
    <row r="15" spans="1:12" s="45" customFormat="1" ht="16.5" customHeight="1">
      <c r="A15" s="45" t="s">
        <v>49</v>
      </c>
      <c r="B15" s="45" t="s">
        <v>327</v>
      </c>
    </row>
    <row r="16" spans="1:12" s="45" customFormat="1" ht="16.5" customHeight="1"/>
    <row r="17" spans="1:2" s="45" customFormat="1" ht="16.5" customHeight="1">
      <c r="A17" s="45" t="s">
        <v>50</v>
      </c>
      <c r="B17" s="45" t="s">
        <v>328</v>
      </c>
    </row>
    <row r="18" spans="1:2" s="45" customFormat="1" ht="16.5" customHeight="1"/>
    <row r="19" spans="1:2" s="45" customFormat="1" ht="16.5" customHeight="1">
      <c r="A19" s="45" t="s">
        <v>67</v>
      </c>
      <c r="B19" s="45" t="s">
        <v>68</v>
      </c>
    </row>
    <row r="20" spans="1:2" s="45" customFormat="1" ht="16.5" customHeight="1">
      <c r="B20" s="45" t="s">
        <v>69</v>
      </c>
    </row>
    <row r="21" spans="1:2" s="45" customFormat="1" ht="16.5" customHeight="1"/>
    <row r="22" spans="1:2" s="45" customFormat="1" ht="16.5" customHeight="1"/>
    <row r="23" spans="1:2" s="45" customFormat="1" ht="16.5" customHeight="1">
      <c r="A23" s="45" t="s">
        <v>51</v>
      </c>
      <c r="B23" s="45" t="s">
        <v>70</v>
      </c>
    </row>
    <row r="24" spans="1:2" s="45" customFormat="1" ht="16.5" customHeight="1">
      <c r="B24" s="45" t="s">
        <v>71</v>
      </c>
    </row>
    <row r="25" spans="1:2" s="45" customFormat="1" ht="16.5" customHeight="1"/>
  </sheetData>
  <sheetProtection password="DF8A" sheet="1" objects="1" scenarios="1" formatCells="0" formatColumns="0" formatRows="0" insertColumns="0" insertRows="0" insertHyperlinks="0" deleteColumns="0" deleteRows="0"/>
  <mergeCells count="1">
    <mergeCell ref="A1:L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D16" sqref="D16"/>
    </sheetView>
  </sheetViews>
  <sheetFormatPr defaultRowHeight="11.25"/>
  <cols>
    <col min="1" max="1" width="9.21875" style="42" customWidth="1"/>
    <col min="2" max="2" width="10" style="42" customWidth="1"/>
    <col min="3" max="4" width="10.5546875" style="43" customWidth="1"/>
    <col min="5" max="5" width="8.88671875" style="42" customWidth="1"/>
    <col min="6" max="6" width="7.21875" style="130" customWidth="1"/>
    <col min="7" max="7" width="8.77734375" style="42" customWidth="1"/>
    <col min="8" max="8" width="10" style="42" customWidth="1"/>
    <col min="9" max="10" width="10.5546875" style="43" customWidth="1"/>
    <col min="11" max="11" width="8.88671875" style="42" customWidth="1"/>
    <col min="12" max="12" width="6.77734375" style="42" customWidth="1"/>
    <col min="13" max="16384" width="8.88671875" style="42"/>
  </cols>
  <sheetData>
    <row r="1" spans="1:14" ht="25.5">
      <c r="A1" s="701" t="s">
        <v>342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</row>
    <row r="4" spans="1:14" ht="22.5" customHeight="1" thickBot="1">
      <c r="K4" s="702" t="s">
        <v>53</v>
      </c>
      <c r="L4" s="702"/>
    </row>
    <row r="5" spans="1:14" s="46" customFormat="1" ht="22.5" customHeight="1">
      <c r="A5" s="703" t="s">
        <v>54</v>
      </c>
      <c r="B5" s="704"/>
      <c r="C5" s="704"/>
      <c r="D5" s="704"/>
      <c r="E5" s="704"/>
      <c r="F5" s="704"/>
      <c r="G5" s="704" t="s">
        <v>55</v>
      </c>
      <c r="H5" s="704"/>
      <c r="I5" s="704"/>
      <c r="J5" s="704"/>
      <c r="K5" s="704"/>
      <c r="L5" s="705"/>
    </row>
    <row r="6" spans="1:14" s="46" customFormat="1" ht="22.5" customHeight="1">
      <c r="A6" s="706" t="s">
        <v>16</v>
      </c>
      <c r="B6" s="707" t="s">
        <v>17</v>
      </c>
      <c r="C6" s="695" t="s">
        <v>377</v>
      </c>
      <c r="D6" s="695" t="s">
        <v>378</v>
      </c>
      <c r="E6" s="697" t="s">
        <v>56</v>
      </c>
      <c r="F6" s="708" t="s">
        <v>57</v>
      </c>
      <c r="G6" s="707" t="s">
        <v>16</v>
      </c>
      <c r="H6" s="707" t="s">
        <v>17</v>
      </c>
      <c r="I6" s="695" t="s">
        <v>377</v>
      </c>
      <c r="J6" s="695" t="s">
        <v>378</v>
      </c>
      <c r="K6" s="697" t="s">
        <v>56</v>
      </c>
      <c r="L6" s="699" t="s">
        <v>57</v>
      </c>
    </row>
    <row r="7" spans="1:14" s="46" customFormat="1" ht="22.5" customHeight="1">
      <c r="A7" s="706"/>
      <c r="B7" s="707"/>
      <c r="C7" s="696"/>
      <c r="D7" s="696"/>
      <c r="E7" s="698"/>
      <c r="F7" s="709"/>
      <c r="G7" s="707"/>
      <c r="H7" s="707"/>
      <c r="I7" s="696"/>
      <c r="J7" s="696"/>
      <c r="K7" s="698"/>
      <c r="L7" s="700"/>
    </row>
    <row r="8" spans="1:14" s="49" customFormat="1" ht="30" customHeight="1">
      <c r="A8" s="131"/>
      <c r="B8" s="132"/>
      <c r="C8" s="133">
        <f>SUM(C9:C18)</f>
        <v>439032</v>
      </c>
      <c r="D8" s="133">
        <f>SUM(D9:D18)</f>
        <v>447207</v>
      </c>
      <c r="E8" s="134">
        <f t="shared" ref="E8:E14" si="0">D8-C8</f>
        <v>8175</v>
      </c>
      <c r="F8" s="135">
        <v>100</v>
      </c>
      <c r="G8" s="132"/>
      <c r="H8" s="132"/>
      <c r="I8" s="133">
        <f>I9+I13+I14+I18+I17</f>
        <v>439032</v>
      </c>
      <c r="J8" s="133">
        <f>J9+J13+J14+J18+J17</f>
        <v>447207</v>
      </c>
      <c r="K8" s="133">
        <f t="shared" ref="K8:K18" si="1">J8-I8</f>
        <v>8175</v>
      </c>
      <c r="L8" s="136">
        <v>100</v>
      </c>
      <c r="M8" s="137"/>
    </row>
    <row r="9" spans="1:14" s="49" customFormat="1" ht="30" customHeight="1">
      <c r="A9" s="138" t="s">
        <v>58</v>
      </c>
      <c r="B9" s="50" t="s">
        <v>157</v>
      </c>
      <c r="C9" s="47">
        <v>39600</v>
      </c>
      <c r="D9" s="47">
        <v>39600</v>
      </c>
      <c r="E9" s="48">
        <f t="shared" si="0"/>
        <v>0</v>
      </c>
      <c r="F9" s="321">
        <f>D9/D8*100</f>
        <v>8.8549597837243166</v>
      </c>
      <c r="G9" s="710" t="s">
        <v>158</v>
      </c>
      <c r="H9" s="432"/>
      <c r="I9" s="47">
        <f>SUM(I10:I12)</f>
        <v>346957</v>
      </c>
      <c r="J9" s="47">
        <f>SUM(J10:J12)</f>
        <v>347808</v>
      </c>
      <c r="K9" s="47">
        <f t="shared" si="1"/>
        <v>851</v>
      </c>
      <c r="L9" s="357">
        <f>J9/J8*100</f>
        <v>77.77338011256532</v>
      </c>
      <c r="N9" s="137"/>
    </row>
    <row r="10" spans="1:14" s="49" customFormat="1" ht="30" customHeight="1">
      <c r="A10" s="138" t="s">
        <v>159</v>
      </c>
      <c r="B10" s="50" t="s">
        <v>159</v>
      </c>
      <c r="C10" s="51">
        <v>344801</v>
      </c>
      <c r="D10" s="51">
        <v>343992</v>
      </c>
      <c r="E10" s="48">
        <f t="shared" si="0"/>
        <v>-809</v>
      </c>
      <c r="F10" s="321">
        <f>D10/D8*100</f>
        <v>76.920083987951898</v>
      </c>
      <c r="G10" s="710"/>
      <c r="H10" s="432" t="s">
        <v>7</v>
      </c>
      <c r="I10" s="47">
        <v>299977</v>
      </c>
      <c r="J10" s="47">
        <v>301368</v>
      </c>
      <c r="K10" s="47">
        <f t="shared" si="1"/>
        <v>1391</v>
      </c>
      <c r="L10" s="139"/>
    </row>
    <row r="11" spans="1:14" s="46" customFormat="1" ht="30" customHeight="1">
      <c r="A11" s="138" t="s">
        <v>160</v>
      </c>
      <c r="B11" s="50" t="s">
        <v>160</v>
      </c>
      <c r="C11" s="51">
        <v>3000</v>
      </c>
      <c r="D11" s="51">
        <v>3000</v>
      </c>
      <c r="E11" s="48">
        <f t="shared" si="0"/>
        <v>0</v>
      </c>
      <c r="F11" s="321">
        <f>D11/D8*100</f>
        <v>0.67083028664578148</v>
      </c>
      <c r="G11" s="710"/>
      <c r="H11" s="50" t="s">
        <v>161</v>
      </c>
      <c r="I11" s="47">
        <v>2100</v>
      </c>
      <c r="J11" s="47">
        <v>2100</v>
      </c>
      <c r="K11" s="47">
        <f t="shared" si="1"/>
        <v>0</v>
      </c>
      <c r="L11" s="139"/>
    </row>
    <row r="12" spans="1:14" s="46" customFormat="1" ht="30" customHeight="1">
      <c r="A12" s="140" t="s">
        <v>59</v>
      </c>
      <c r="B12" s="433" t="s">
        <v>59</v>
      </c>
      <c r="C12" s="51">
        <v>5000</v>
      </c>
      <c r="D12" s="51">
        <v>5000</v>
      </c>
      <c r="E12" s="48">
        <f t="shared" si="0"/>
        <v>0</v>
      </c>
      <c r="F12" s="321">
        <v>1</v>
      </c>
      <c r="G12" s="710"/>
      <c r="H12" s="433" t="s">
        <v>11</v>
      </c>
      <c r="I12" s="47">
        <v>44880</v>
      </c>
      <c r="J12" s="47">
        <v>44340</v>
      </c>
      <c r="K12" s="47">
        <f t="shared" si="1"/>
        <v>-540</v>
      </c>
      <c r="L12" s="139"/>
      <c r="N12" s="52"/>
    </row>
    <row r="13" spans="1:14" s="46" customFormat="1" ht="30" customHeight="1">
      <c r="A13" s="140" t="s">
        <v>60</v>
      </c>
      <c r="B13" s="433" t="s">
        <v>60</v>
      </c>
      <c r="C13" s="51">
        <v>45601</v>
      </c>
      <c r="D13" s="51">
        <v>54585</v>
      </c>
      <c r="E13" s="48">
        <f t="shared" si="0"/>
        <v>8984</v>
      </c>
      <c r="F13" s="321">
        <f>D13/D8*100</f>
        <v>12.205757065519993</v>
      </c>
      <c r="G13" s="50" t="s">
        <v>162</v>
      </c>
      <c r="H13" s="433" t="s">
        <v>163</v>
      </c>
      <c r="I13" s="47">
        <v>14400</v>
      </c>
      <c r="J13" s="47">
        <v>13400</v>
      </c>
      <c r="K13" s="47">
        <f t="shared" si="1"/>
        <v>-1000</v>
      </c>
      <c r="L13" s="358">
        <f>J13/J8*100</f>
        <v>2.9963752803511574</v>
      </c>
    </row>
    <row r="14" spans="1:14" s="46" customFormat="1" ht="30" customHeight="1">
      <c r="A14" s="53" t="s">
        <v>61</v>
      </c>
      <c r="B14" s="123" t="s">
        <v>61</v>
      </c>
      <c r="C14" s="55">
        <v>1030</v>
      </c>
      <c r="D14" s="55">
        <v>1030</v>
      </c>
      <c r="E14" s="56">
        <f t="shared" si="0"/>
        <v>0</v>
      </c>
      <c r="F14" s="321">
        <f>D14/D8*100</f>
        <v>0.23031839841505167</v>
      </c>
      <c r="G14" s="711" t="s">
        <v>164</v>
      </c>
      <c r="H14" s="433"/>
      <c r="I14" s="51">
        <f>SUM(I15:I16)</f>
        <v>72644</v>
      </c>
      <c r="J14" s="51">
        <f>SUM(J15:J16)</f>
        <v>73305</v>
      </c>
      <c r="K14" s="47">
        <f t="shared" si="1"/>
        <v>661</v>
      </c>
      <c r="L14" s="358">
        <f>J14/J8*100</f>
        <v>16.39173805418967</v>
      </c>
    </row>
    <row r="15" spans="1:14" s="46" customFormat="1" ht="30" customHeight="1">
      <c r="A15" s="53"/>
      <c r="B15" s="123"/>
      <c r="C15" s="55"/>
      <c r="D15" s="55"/>
      <c r="E15" s="56"/>
      <c r="F15" s="173"/>
      <c r="G15" s="711"/>
      <c r="H15" s="433" t="s">
        <v>11</v>
      </c>
      <c r="I15" s="51">
        <v>36984</v>
      </c>
      <c r="J15" s="51">
        <v>36584</v>
      </c>
      <c r="K15" s="47">
        <f t="shared" si="1"/>
        <v>-400</v>
      </c>
      <c r="L15" s="139"/>
    </row>
    <row r="16" spans="1:14" s="46" customFormat="1" ht="30" customHeight="1">
      <c r="A16" s="178"/>
      <c r="B16" s="179"/>
      <c r="C16" s="57"/>
      <c r="D16" s="57"/>
      <c r="E16" s="179"/>
      <c r="F16" s="180"/>
      <c r="G16" s="711"/>
      <c r="H16" s="181" t="s">
        <v>164</v>
      </c>
      <c r="I16" s="54">
        <v>35660</v>
      </c>
      <c r="J16" s="54">
        <v>36721</v>
      </c>
      <c r="K16" s="182">
        <f t="shared" si="1"/>
        <v>1061</v>
      </c>
      <c r="L16" s="183"/>
      <c r="M16" s="141"/>
      <c r="N16" s="142"/>
    </row>
    <row r="17" spans="1:14" s="46" customFormat="1" ht="30" customHeight="1">
      <c r="A17" s="178"/>
      <c r="B17" s="179"/>
      <c r="C17" s="57"/>
      <c r="D17" s="57"/>
      <c r="E17" s="179"/>
      <c r="F17" s="180"/>
      <c r="G17" s="123" t="s">
        <v>165</v>
      </c>
      <c r="H17" s="123" t="s">
        <v>165</v>
      </c>
      <c r="I17" s="55">
        <v>500</v>
      </c>
      <c r="J17" s="55">
        <v>500</v>
      </c>
      <c r="K17" s="145">
        <f t="shared" si="1"/>
        <v>0</v>
      </c>
      <c r="L17" s="146"/>
      <c r="M17" s="141"/>
      <c r="N17" s="142"/>
    </row>
    <row r="18" spans="1:14" s="46" customFormat="1" ht="30.75" customHeight="1" thickBot="1">
      <c r="A18" s="174"/>
      <c r="B18" s="175"/>
      <c r="C18" s="176"/>
      <c r="D18" s="176"/>
      <c r="E18" s="175"/>
      <c r="F18" s="177"/>
      <c r="G18" s="143" t="s">
        <v>166</v>
      </c>
      <c r="H18" s="143" t="s">
        <v>167</v>
      </c>
      <c r="I18" s="58">
        <v>4531</v>
      </c>
      <c r="J18" s="58">
        <v>12194</v>
      </c>
      <c r="K18" s="59">
        <f t="shared" si="1"/>
        <v>7663</v>
      </c>
      <c r="L18" s="322">
        <f>J18/J8*100</f>
        <v>2.7267015051195531</v>
      </c>
    </row>
    <row r="19" spans="1:14" ht="24.75" customHeight="1">
      <c r="A19" s="46"/>
      <c r="B19" s="46"/>
      <c r="C19" s="52"/>
      <c r="D19" s="52"/>
      <c r="E19" s="46"/>
      <c r="F19" s="144"/>
      <c r="G19" s="46"/>
      <c r="H19" s="46"/>
      <c r="I19" s="52"/>
      <c r="J19" s="52"/>
      <c r="K19" s="46"/>
      <c r="L19" s="142"/>
    </row>
    <row r="20" spans="1:14" ht="27" customHeight="1"/>
    <row r="21" spans="1:14" ht="18" customHeight="1"/>
    <row r="22" spans="1:14" ht="18" customHeight="1"/>
    <row r="23" spans="1:14" ht="18" customHeight="1"/>
    <row r="24" spans="1:14" ht="18" customHeight="1"/>
    <row r="25" spans="1:14" ht="18" customHeight="1"/>
    <row r="26" spans="1:14" ht="18" customHeight="1"/>
    <row r="27" spans="1:14" ht="20.25" customHeight="1"/>
    <row r="28" spans="1:14" ht="24" customHeight="1"/>
    <row r="29" spans="1:14" ht="18" customHeight="1"/>
    <row r="30" spans="1:14" ht="18" customHeight="1"/>
    <row r="31" spans="1:14" ht="18" customHeight="1"/>
    <row r="32" spans="1:14" ht="18" customHeight="1"/>
  </sheetData>
  <sheetProtection password="DF8A" sheet="1" objects="1" scenarios="1" formatCells="0" formatColumns="0" formatRows="0" insertColumns="0" insertRows="0" insertHyperlinks="0" deleteColumns="0" deleteRows="0"/>
  <mergeCells count="18">
    <mergeCell ref="G9:G12"/>
    <mergeCell ref="G14:G16"/>
    <mergeCell ref="G6:G7"/>
    <mergeCell ref="H6:H7"/>
    <mergeCell ref="I6:I7"/>
    <mergeCell ref="J6:J7"/>
    <mergeCell ref="K6:K7"/>
    <mergeCell ref="L6:L7"/>
    <mergeCell ref="A1:L1"/>
    <mergeCell ref="K4:L4"/>
    <mergeCell ref="A5:F5"/>
    <mergeCell ref="G5:L5"/>
    <mergeCell ref="A6:A7"/>
    <mergeCell ref="B6:B7"/>
    <mergeCell ref="C6:C7"/>
    <mergeCell ref="D6:D7"/>
    <mergeCell ref="E6:E7"/>
    <mergeCell ref="F6:F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9"/>
  <sheetViews>
    <sheetView topLeftCell="B1" workbookViewId="0">
      <selection activeCell="U27" sqref="U27"/>
    </sheetView>
  </sheetViews>
  <sheetFormatPr defaultRowHeight="13.5"/>
  <cols>
    <col min="1" max="1" width="8" style="207" hidden="1" customWidth="1"/>
    <col min="2" max="2" width="8.88671875" style="207"/>
    <col min="3" max="3" width="7.44140625" style="207" customWidth="1"/>
    <col min="4" max="4" width="8.88671875" style="207"/>
    <col min="5" max="5" width="10.77734375" style="207" customWidth="1"/>
    <col min="6" max="6" width="6" style="207" customWidth="1"/>
    <col min="7" max="7" width="5.21875" style="207" customWidth="1"/>
    <col min="8" max="8" width="8.6640625" style="207" customWidth="1"/>
    <col min="9" max="9" width="3.77734375" style="207" customWidth="1"/>
    <col min="10" max="10" width="4.33203125" style="207" customWidth="1"/>
    <col min="11" max="11" width="3.109375" style="207" customWidth="1"/>
    <col min="12" max="12" width="3.44140625" style="207" customWidth="1"/>
    <col min="13" max="13" width="10.6640625" style="207" customWidth="1"/>
    <col min="14" max="14" width="8.6640625" style="207" bestFit="1" customWidth="1"/>
    <col min="15" max="15" width="10.21875" style="207" customWidth="1"/>
    <col min="16" max="16" width="8.21875" style="207" customWidth="1"/>
    <col min="17" max="17" width="10.77734375" style="207" bestFit="1" customWidth="1"/>
    <col min="18" max="18" width="8.88671875" style="207"/>
    <col min="19" max="19" width="8.44140625" style="207" bestFit="1" customWidth="1"/>
    <col min="20" max="16384" width="8.88671875" style="207"/>
  </cols>
  <sheetData>
    <row r="1" spans="1:17" ht="41.25" customHeight="1">
      <c r="A1" s="745" t="s">
        <v>96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</row>
    <row r="2" spans="1:17">
      <c r="A2" s="208"/>
      <c r="B2" s="209"/>
      <c r="C2" s="209"/>
      <c r="D2" s="210"/>
      <c r="E2" s="210"/>
      <c r="F2" s="210"/>
      <c r="G2" s="210"/>
      <c r="H2" s="209"/>
      <c r="I2" s="210"/>
      <c r="J2" s="210"/>
      <c r="K2" s="210"/>
      <c r="L2" s="210"/>
      <c r="M2" s="209"/>
      <c r="N2" s="209"/>
      <c r="O2" s="209"/>
      <c r="P2" s="209"/>
    </row>
    <row r="3" spans="1:17">
      <c r="A3" s="746" t="s">
        <v>97</v>
      </c>
      <c r="B3" s="746"/>
      <c r="C3" s="746"/>
      <c r="D3" s="746"/>
      <c r="E3" s="746"/>
      <c r="F3" s="211"/>
      <c r="G3" s="210"/>
      <c r="H3" s="209"/>
      <c r="I3" s="210"/>
      <c r="J3" s="210"/>
      <c r="K3" s="210"/>
      <c r="L3" s="210"/>
      <c r="M3" s="209"/>
      <c r="N3" s="209"/>
      <c r="O3" s="747" t="s">
        <v>98</v>
      </c>
      <c r="P3" s="747"/>
    </row>
    <row r="4" spans="1:17">
      <c r="A4" s="748" t="s">
        <v>99</v>
      </c>
      <c r="B4" s="749"/>
      <c r="C4" s="750"/>
      <c r="D4" s="754" t="s">
        <v>100</v>
      </c>
      <c r="E4" s="756" t="s">
        <v>101</v>
      </c>
      <c r="F4" s="757" t="s">
        <v>102</v>
      </c>
      <c r="G4" s="754" t="s">
        <v>103</v>
      </c>
      <c r="H4" s="754" t="s">
        <v>104</v>
      </c>
      <c r="I4" s="754"/>
      <c r="J4" s="754"/>
      <c r="K4" s="754"/>
      <c r="L4" s="754"/>
      <c r="M4" s="754" t="s">
        <v>105</v>
      </c>
      <c r="N4" s="754"/>
      <c r="O4" s="754"/>
      <c r="P4" s="759" t="s">
        <v>106</v>
      </c>
    </row>
    <row r="5" spans="1:17" ht="34.5" thickBot="1">
      <c r="A5" s="751"/>
      <c r="B5" s="752"/>
      <c r="C5" s="753"/>
      <c r="D5" s="755"/>
      <c r="E5" s="755"/>
      <c r="F5" s="758"/>
      <c r="G5" s="755"/>
      <c r="H5" s="212" t="s">
        <v>107</v>
      </c>
      <c r="I5" s="213"/>
      <c r="J5" s="214" t="s">
        <v>108</v>
      </c>
      <c r="K5" s="212"/>
      <c r="L5" s="213" t="s">
        <v>109</v>
      </c>
      <c r="M5" s="215" t="s">
        <v>110</v>
      </c>
      <c r="N5" s="215" t="s">
        <v>111</v>
      </c>
      <c r="O5" s="215" t="s">
        <v>112</v>
      </c>
      <c r="P5" s="760"/>
    </row>
    <row r="6" spans="1:17" ht="21" customHeight="1" thickTop="1">
      <c r="A6" s="734" t="s">
        <v>113</v>
      </c>
      <c r="B6" s="735"/>
      <c r="C6" s="735"/>
      <c r="D6" s="735"/>
      <c r="E6" s="735"/>
      <c r="F6" s="735"/>
      <c r="G6" s="735"/>
      <c r="H6" s="216"/>
      <c r="I6" s="217"/>
      <c r="J6" s="217"/>
      <c r="K6" s="217"/>
      <c r="L6" s="218"/>
      <c r="M6" s="219">
        <f>SUM(M13+M26+M53)</f>
        <v>137441107.32057416</v>
      </c>
      <c r="N6" s="219">
        <f>SUM(N7:N11)</f>
        <v>0</v>
      </c>
      <c r="O6" s="219">
        <f>SUM(O13+O26+O53)</f>
        <v>138178107.32057416</v>
      </c>
      <c r="P6" s="220"/>
    </row>
    <row r="7" spans="1:17" ht="18" customHeight="1">
      <c r="A7" s="736" t="s">
        <v>114</v>
      </c>
      <c r="B7" s="739" t="s">
        <v>91</v>
      </c>
      <c r="C7" s="731" t="s">
        <v>115</v>
      </c>
      <c r="D7" s="221" t="s">
        <v>117</v>
      </c>
      <c r="E7" s="221" t="s">
        <v>118</v>
      </c>
      <c r="F7" s="221" t="s">
        <v>119</v>
      </c>
      <c r="G7" s="221">
        <v>16</v>
      </c>
      <c r="H7" s="222">
        <v>3228000</v>
      </c>
      <c r="I7" s="221" t="s">
        <v>120</v>
      </c>
      <c r="J7" s="221">
        <v>12</v>
      </c>
      <c r="K7" s="221" t="s">
        <v>120</v>
      </c>
      <c r="L7" s="223">
        <v>1</v>
      </c>
      <c r="M7" s="224">
        <f t="shared" ref="M7:M11" si="0">H7*J7*L7</f>
        <v>38736000</v>
      </c>
      <c r="N7" s="222"/>
      <c r="O7" s="224">
        <f t="shared" ref="O7:O11" si="1">M7+N7</f>
        <v>38736000</v>
      </c>
      <c r="P7" s="225"/>
    </row>
    <row r="8" spans="1:17" ht="18" customHeight="1">
      <c r="A8" s="737"/>
      <c r="B8" s="740"/>
      <c r="C8" s="742"/>
      <c r="D8" s="226" t="s">
        <v>121</v>
      </c>
      <c r="E8" s="226" t="s">
        <v>122</v>
      </c>
      <c r="F8" s="226" t="s">
        <v>119</v>
      </c>
      <c r="G8" s="221">
        <v>7</v>
      </c>
      <c r="H8" s="222">
        <v>2132000</v>
      </c>
      <c r="I8" s="221" t="s">
        <v>90</v>
      </c>
      <c r="J8" s="221">
        <v>8</v>
      </c>
      <c r="K8" s="221" t="s">
        <v>90</v>
      </c>
      <c r="L8" s="223">
        <v>1</v>
      </c>
      <c r="M8" s="227">
        <f t="shared" si="0"/>
        <v>17056000</v>
      </c>
      <c r="N8" s="222"/>
      <c r="O8" s="227">
        <f t="shared" si="1"/>
        <v>17056000</v>
      </c>
      <c r="P8" s="228"/>
    </row>
    <row r="9" spans="1:17" ht="18" customHeight="1">
      <c r="A9" s="737"/>
      <c r="B9" s="740"/>
      <c r="C9" s="742"/>
      <c r="D9" s="221"/>
      <c r="E9" s="226" t="s">
        <v>122</v>
      </c>
      <c r="F9" s="221" t="s">
        <v>119</v>
      </c>
      <c r="G9" s="221">
        <v>8</v>
      </c>
      <c r="H9" s="222">
        <v>2197000</v>
      </c>
      <c r="I9" s="221" t="s">
        <v>120</v>
      </c>
      <c r="J9" s="221">
        <v>4</v>
      </c>
      <c r="K9" s="221" t="s">
        <v>120</v>
      </c>
      <c r="L9" s="223">
        <v>1</v>
      </c>
      <c r="M9" s="229">
        <f t="shared" si="0"/>
        <v>8788000</v>
      </c>
      <c r="N9" s="230"/>
      <c r="O9" s="229">
        <f t="shared" si="1"/>
        <v>8788000</v>
      </c>
      <c r="P9" s="228"/>
    </row>
    <row r="10" spans="1:17" ht="18" customHeight="1">
      <c r="A10" s="737"/>
      <c r="B10" s="740"/>
      <c r="C10" s="742"/>
      <c r="D10" s="226" t="s">
        <v>123</v>
      </c>
      <c r="E10" s="226" t="s">
        <v>122</v>
      </c>
      <c r="F10" s="226" t="s">
        <v>119</v>
      </c>
      <c r="G10" s="221">
        <v>4</v>
      </c>
      <c r="H10" s="222">
        <v>1948000</v>
      </c>
      <c r="I10" s="221" t="s">
        <v>90</v>
      </c>
      <c r="J10" s="221">
        <v>4</v>
      </c>
      <c r="K10" s="221" t="s">
        <v>90</v>
      </c>
      <c r="L10" s="223">
        <v>1</v>
      </c>
      <c r="M10" s="227">
        <f t="shared" si="0"/>
        <v>7792000</v>
      </c>
      <c r="N10" s="222"/>
      <c r="O10" s="227">
        <f t="shared" si="1"/>
        <v>7792000</v>
      </c>
      <c r="P10" s="228"/>
    </row>
    <row r="11" spans="1:17" ht="18" customHeight="1">
      <c r="A11" s="737"/>
      <c r="B11" s="740"/>
      <c r="C11" s="742"/>
      <c r="D11" s="226"/>
      <c r="E11" s="226" t="s">
        <v>122</v>
      </c>
      <c r="F11" s="226" t="s">
        <v>119</v>
      </c>
      <c r="G11" s="221">
        <v>5</v>
      </c>
      <c r="H11" s="222">
        <v>2007000</v>
      </c>
      <c r="I11" s="221" t="s">
        <v>120</v>
      </c>
      <c r="J11" s="221">
        <v>8</v>
      </c>
      <c r="K11" s="221" t="s">
        <v>120</v>
      </c>
      <c r="L11" s="223">
        <v>1</v>
      </c>
      <c r="M11" s="227">
        <f t="shared" si="0"/>
        <v>16056000</v>
      </c>
      <c r="N11" s="222"/>
      <c r="O11" s="227">
        <f t="shared" si="1"/>
        <v>16056000</v>
      </c>
      <c r="P11" s="228"/>
    </row>
    <row r="12" spans="1:17" ht="18" customHeight="1">
      <c r="A12" s="737"/>
      <c r="B12" s="741"/>
      <c r="C12" s="231" t="s">
        <v>124</v>
      </c>
      <c r="D12" s="232"/>
      <c r="E12" s="232"/>
      <c r="F12" s="232"/>
      <c r="G12" s="232"/>
      <c r="H12" s="233"/>
      <c r="I12" s="232"/>
      <c r="J12" s="232"/>
      <c r="K12" s="232"/>
      <c r="L12" s="234"/>
      <c r="M12" s="235">
        <f>SUM(M7:M11)</f>
        <v>88428000</v>
      </c>
      <c r="N12" s="235">
        <f>SUM(N7:N11)</f>
        <v>0</v>
      </c>
      <c r="O12" s="235">
        <f>SUM(O7:O11)</f>
        <v>88428000</v>
      </c>
      <c r="P12" s="236"/>
    </row>
    <row r="13" spans="1:17" ht="18" customHeight="1">
      <c r="A13" s="738"/>
      <c r="B13" s="743" t="s">
        <v>125</v>
      </c>
      <c r="C13" s="744"/>
      <c r="D13" s="744"/>
      <c r="E13" s="237"/>
      <c r="F13" s="237"/>
      <c r="G13" s="237"/>
      <c r="H13" s="238"/>
      <c r="I13" s="237"/>
      <c r="J13" s="237"/>
      <c r="K13" s="237"/>
      <c r="L13" s="239"/>
      <c r="M13" s="240">
        <f>SUM(M7:M11)</f>
        <v>88428000</v>
      </c>
      <c r="N13" s="240">
        <f>SUM(N7:N11)</f>
        <v>0</v>
      </c>
      <c r="O13" s="240">
        <f>SUM(O7:O11)</f>
        <v>88428000</v>
      </c>
      <c r="P13" s="236"/>
    </row>
    <row r="14" spans="1:17" ht="18" customHeight="1">
      <c r="A14" s="728"/>
      <c r="B14" s="729"/>
      <c r="C14" s="731" t="s">
        <v>126</v>
      </c>
      <c r="D14" s="221" t="s">
        <v>117</v>
      </c>
      <c r="E14" s="221" t="s">
        <v>118</v>
      </c>
      <c r="F14" s="221" t="s">
        <v>119</v>
      </c>
      <c r="G14" s="221">
        <v>16</v>
      </c>
      <c r="H14" s="241">
        <f>H7*1.5/209*20</f>
        <v>463349.28229665069</v>
      </c>
      <c r="I14" s="221" t="s">
        <v>90</v>
      </c>
      <c r="J14" s="221">
        <v>12</v>
      </c>
      <c r="K14" s="221" t="s">
        <v>90</v>
      </c>
      <c r="L14" s="221">
        <v>1</v>
      </c>
      <c r="M14" s="227">
        <f>H14*J14*L14</f>
        <v>5560191.3875598088</v>
      </c>
      <c r="N14" s="222"/>
      <c r="O14" s="227">
        <f>M14+N14</f>
        <v>5560191.3875598088</v>
      </c>
      <c r="P14" s="242" t="s">
        <v>127</v>
      </c>
      <c r="Q14" s="243"/>
    </row>
    <row r="15" spans="1:17" ht="18" customHeight="1">
      <c r="A15" s="728"/>
      <c r="B15" s="729"/>
      <c r="C15" s="719"/>
      <c r="D15" s="226" t="s">
        <v>121</v>
      </c>
      <c r="E15" s="226" t="s">
        <v>122</v>
      </c>
      <c r="F15" s="226" t="s">
        <v>119</v>
      </c>
      <c r="G15" s="221">
        <v>7</v>
      </c>
      <c r="H15" s="241">
        <f>H8*1.5/209*40</f>
        <v>612057.41626794264</v>
      </c>
      <c r="I15" s="226" t="s">
        <v>90</v>
      </c>
      <c r="J15" s="221">
        <v>8</v>
      </c>
      <c r="K15" s="226" t="s">
        <v>90</v>
      </c>
      <c r="L15" s="226">
        <v>1</v>
      </c>
      <c r="M15" s="227">
        <f t="shared" ref="M15:M24" si="2">H15*J15*L15</f>
        <v>4896459.3301435411</v>
      </c>
      <c r="N15" s="222"/>
      <c r="O15" s="227">
        <f>M15+N15</f>
        <v>4896459.3301435411</v>
      </c>
      <c r="P15" s="242" t="s">
        <v>128</v>
      </c>
    </row>
    <row r="16" spans="1:17" ht="18" customHeight="1">
      <c r="A16" s="728"/>
      <c r="B16" s="729"/>
      <c r="C16" s="719"/>
      <c r="D16" s="221"/>
      <c r="E16" s="226" t="s">
        <v>122</v>
      </c>
      <c r="F16" s="221" t="s">
        <v>119</v>
      </c>
      <c r="G16" s="221">
        <v>8</v>
      </c>
      <c r="H16" s="241">
        <f>H9*1.5/209*40</f>
        <v>630717.70334928227</v>
      </c>
      <c r="I16" s="226" t="s">
        <v>120</v>
      </c>
      <c r="J16" s="221">
        <v>4</v>
      </c>
      <c r="K16" s="226" t="s">
        <v>120</v>
      </c>
      <c r="L16" s="226">
        <v>1</v>
      </c>
      <c r="M16" s="227">
        <f t="shared" si="2"/>
        <v>2522870.8133971291</v>
      </c>
      <c r="N16" s="222"/>
      <c r="O16" s="227">
        <f>M16+N16</f>
        <v>2522870.8133971291</v>
      </c>
      <c r="P16" s="242" t="s">
        <v>128</v>
      </c>
    </row>
    <row r="17" spans="1:17" ht="18" customHeight="1">
      <c r="A17" s="728"/>
      <c r="B17" s="729"/>
      <c r="C17" s="719"/>
      <c r="D17" s="226" t="s">
        <v>123</v>
      </c>
      <c r="E17" s="226" t="s">
        <v>122</v>
      </c>
      <c r="F17" s="226" t="s">
        <v>119</v>
      </c>
      <c r="G17" s="221">
        <v>4</v>
      </c>
      <c r="H17" s="241">
        <f>H10*1.5/209*40</f>
        <v>559234.44976076554</v>
      </c>
      <c r="I17" s="226" t="s">
        <v>90</v>
      </c>
      <c r="J17" s="221">
        <v>4</v>
      </c>
      <c r="K17" s="226" t="s">
        <v>90</v>
      </c>
      <c r="L17" s="226">
        <v>1</v>
      </c>
      <c r="M17" s="227">
        <f t="shared" si="2"/>
        <v>2236937.7990430621</v>
      </c>
      <c r="N17" s="222"/>
      <c r="O17" s="227">
        <f>M17+N17</f>
        <v>2236937.7990430621</v>
      </c>
      <c r="P17" s="242" t="s">
        <v>128</v>
      </c>
    </row>
    <row r="18" spans="1:17" ht="18" customHeight="1">
      <c r="A18" s="728"/>
      <c r="B18" s="729"/>
      <c r="C18" s="719"/>
      <c r="D18" s="226"/>
      <c r="E18" s="226" t="s">
        <v>122</v>
      </c>
      <c r="F18" s="226" t="s">
        <v>119</v>
      </c>
      <c r="G18" s="221">
        <v>5</v>
      </c>
      <c r="H18" s="241">
        <f>H11*1.5/209*40</f>
        <v>576172.2488038278</v>
      </c>
      <c r="I18" s="226" t="s">
        <v>90</v>
      </c>
      <c r="J18" s="221">
        <v>8</v>
      </c>
      <c r="K18" s="226" t="s">
        <v>90</v>
      </c>
      <c r="L18" s="226">
        <v>1</v>
      </c>
      <c r="M18" s="227">
        <f t="shared" si="2"/>
        <v>4609377.9904306224</v>
      </c>
      <c r="N18" s="222"/>
      <c r="O18" s="244">
        <f>M18+N18</f>
        <v>4609377.9904306224</v>
      </c>
      <c r="P18" s="245" t="s">
        <v>128</v>
      </c>
    </row>
    <row r="19" spans="1:17" ht="22.5">
      <c r="A19" s="728"/>
      <c r="B19" s="729"/>
      <c r="C19" s="231" t="s">
        <v>129</v>
      </c>
      <c r="D19" s="232"/>
      <c r="E19" s="232"/>
      <c r="F19" s="232"/>
      <c r="G19" s="232"/>
      <c r="H19" s="233"/>
      <c r="I19" s="232"/>
      <c r="J19" s="232"/>
      <c r="K19" s="232"/>
      <c r="L19" s="232"/>
      <c r="M19" s="235">
        <f>SUM(M14:M18)</f>
        <v>19825837.320574164</v>
      </c>
      <c r="N19" s="235">
        <f>SUM(N14:N18)</f>
        <v>0</v>
      </c>
      <c r="O19" s="246">
        <f>SUM(O14:O18)</f>
        <v>19825837.320574164</v>
      </c>
      <c r="P19" s="236"/>
    </row>
    <row r="20" spans="1:17">
      <c r="A20" s="728"/>
      <c r="B20" s="729"/>
      <c r="C20" s="727" t="s">
        <v>130</v>
      </c>
      <c r="D20" s="221" t="s">
        <v>117</v>
      </c>
      <c r="E20" s="221" t="s">
        <v>118</v>
      </c>
      <c r="F20" s="221" t="s">
        <v>119</v>
      </c>
      <c r="G20" s="221">
        <v>16</v>
      </c>
      <c r="H20" s="247">
        <f>H7*0.6</f>
        <v>1936800</v>
      </c>
      <c r="I20" s="248" t="s">
        <v>90</v>
      </c>
      <c r="J20" s="248">
        <v>2</v>
      </c>
      <c r="K20" s="248" t="s">
        <v>90</v>
      </c>
      <c r="L20" s="249">
        <v>1</v>
      </c>
      <c r="M20" s="227">
        <f t="shared" si="2"/>
        <v>3873600</v>
      </c>
      <c r="N20" s="222"/>
      <c r="O20" s="227">
        <f>M20+N20</f>
        <v>3873600</v>
      </c>
      <c r="P20" s="250"/>
      <c r="Q20" s="243"/>
    </row>
    <row r="21" spans="1:17">
      <c r="A21" s="728"/>
      <c r="B21" s="729"/>
      <c r="C21" s="726"/>
      <c r="D21" s="226" t="s">
        <v>121</v>
      </c>
      <c r="E21" s="226" t="s">
        <v>122</v>
      </c>
      <c r="F21" s="226" t="s">
        <v>119</v>
      </c>
      <c r="G21" s="221">
        <v>7</v>
      </c>
      <c r="H21" s="222">
        <f t="shared" ref="H21:H24" si="3">H8*0.6</f>
        <v>1279200</v>
      </c>
      <c r="I21" s="221" t="s">
        <v>90</v>
      </c>
      <c r="J21" s="221">
        <v>1</v>
      </c>
      <c r="K21" s="221" t="s">
        <v>90</v>
      </c>
      <c r="L21" s="223">
        <v>1</v>
      </c>
      <c r="M21" s="227">
        <f t="shared" si="2"/>
        <v>1279200</v>
      </c>
      <c r="N21" s="222"/>
      <c r="O21" s="227">
        <f>M21+N21</f>
        <v>1279200</v>
      </c>
      <c r="P21" s="250"/>
    </row>
    <row r="22" spans="1:17">
      <c r="A22" s="728"/>
      <c r="B22" s="729"/>
      <c r="C22" s="726"/>
      <c r="D22" s="221"/>
      <c r="E22" s="226" t="s">
        <v>122</v>
      </c>
      <c r="F22" s="221" t="s">
        <v>119</v>
      </c>
      <c r="G22" s="221">
        <v>8</v>
      </c>
      <c r="H22" s="222">
        <f t="shared" si="3"/>
        <v>1318200</v>
      </c>
      <c r="I22" s="221" t="s">
        <v>90</v>
      </c>
      <c r="J22" s="221">
        <v>1</v>
      </c>
      <c r="K22" s="221" t="s">
        <v>90</v>
      </c>
      <c r="L22" s="223">
        <v>1</v>
      </c>
      <c r="M22" s="227">
        <f t="shared" si="2"/>
        <v>1318200</v>
      </c>
      <c r="N22" s="222"/>
      <c r="O22" s="227">
        <f>M22+N22</f>
        <v>1318200</v>
      </c>
      <c r="P22" s="250"/>
      <c r="Q22" s="243"/>
    </row>
    <row r="23" spans="1:17">
      <c r="A23" s="728"/>
      <c r="B23" s="729"/>
      <c r="C23" s="726"/>
      <c r="D23" s="226" t="s">
        <v>123</v>
      </c>
      <c r="E23" s="226" t="s">
        <v>122</v>
      </c>
      <c r="F23" s="226" t="s">
        <v>119</v>
      </c>
      <c r="G23" s="221">
        <v>4</v>
      </c>
      <c r="H23" s="251">
        <f t="shared" si="3"/>
        <v>1168800</v>
      </c>
      <c r="I23" s="221" t="s">
        <v>120</v>
      </c>
      <c r="J23" s="221">
        <v>1</v>
      </c>
      <c r="K23" s="221" t="s">
        <v>120</v>
      </c>
      <c r="L23" s="223">
        <v>1</v>
      </c>
      <c r="M23" s="227">
        <f t="shared" si="2"/>
        <v>1168800</v>
      </c>
      <c r="N23" s="222"/>
      <c r="O23" s="227">
        <f>M23+N23</f>
        <v>1168800</v>
      </c>
      <c r="P23" s="250"/>
      <c r="Q23" s="243"/>
    </row>
    <row r="24" spans="1:17">
      <c r="A24" s="728"/>
      <c r="B24" s="729"/>
      <c r="C24" s="252"/>
      <c r="D24" s="221"/>
      <c r="E24" s="221" t="s">
        <v>122</v>
      </c>
      <c r="F24" s="221" t="s">
        <v>119</v>
      </c>
      <c r="G24" s="221">
        <v>5</v>
      </c>
      <c r="H24" s="230">
        <f t="shared" si="3"/>
        <v>1204200</v>
      </c>
      <c r="I24" s="221" t="s">
        <v>120</v>
      </c>
      <c r="J24" s="221">
        <v>1</v>
      </c>
      <c r="K24" s="221" t="s">
        <v>120</v>
      </c>
      <c r="L24" s="223">
        <v>1</v>
      </c>
      <c r="M24" s="227">
        <f t="shared" si="2"/>
        <v>1204200</v>
      </c>
      <c r="N24" s="222"/>
      <c r="O24" s="227">
        <f>M24+N24</f>
        <v>1204200</v>
      </c>
      <c r="P24" s="242"/>
      <c r="Q24" s="243"/>
    </row>
    <row r="25" spans="1:17">
      <c r="A25" s="728"/>
      <c r="B25" s="730"/>
      <c r="C25" s="253" t="s">
        <v>130</v>
      </c>
      <c r="D25" s="254"/>
      <c r="E25" s="254"/>
      <c r="F25" s="254"/>
      <c r="G25" s="254"/>
      <c r="H25" s="255"/>
      <c r="I25" s="254"/>
      <c r="J25" s="254"/>
      <c r="K25" s="254"/>
      <c r="L25" s="254"/>
      <c r="M25" s="246">
        <f>SUM(M20:M24)</f>
        <v>8844000</v>
      </c>
      <c r="N25" s="246">
        <f>SUM(N20:N24)</f>
        <v>0</v>
      </c>
      <c r="O25" s="246">
        <f>SUM(O20:O24)</f>
        <v>8844000</v>
      </c>
      <c r="P25" s="256"/>
    </row>
    <row r="26" spans="1:17" ht="16.5" customHeight="1">
      <c r="A26" s="728"/>
      <c r="B26" s="732" t="s">
        <v>131</v>
      </c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257">
        <f>SUM(M19+M25)</f>
        <v>28669837.320574164</v>
      </c>
      <c r="N26" s="257">
        <f>SUM(N19+N25)</f>
        <v>0</v>
      </c>
      <c r="O26" s="257">
        <f>SUM(O19 +O25)</f>
        <v>28669837.320574164</v>
      </c>
      <c r="P26" s="258"/>
      <c r="Q26" s="243"/>
    </row>
    <row r="27" spans="1:17" ht="16.5" customHeight="1">
      <c r="A27" s="259"/>
      <c r="B27" s="724" t="s">
        <v>132</v>
      </c>
      <c r="C27" s="727" t="s">
        <v>133</v>
      </c>
      <c r="D27" s="260" t="s">
        <v>116</v>
      </c>
      <c r="E27" s="260" t="s">
        <v>118</v>
      </c>
      <c r="F27" s="260" t="s">
        <v>119</v>
      </c>
      <c r="G27" s="248">
        <v>16</v>
      </c>
      <c r="H27" s="241">
        <v>169420</v>
      </c>
      <c r="I27" s="261" t="s">
        <v>90</v>
      </c>
      <c r="J27" s="261">
        <v>12</v>
      </c>
      <c r="K27" s="261" t="s">
        <v>90</v>
      </c>
      <c r="L27" s="261">
        <v>1</v>
      </c>
      <c r="M27" s="229">
        <f t="shared" ref="M27:M29" si="4">H27*J27*L27</f>
        <v>2033040</v>
      </c>
      <c r="N27" s="222"/>
      <c r="O27" s="229">
        <f>SUM(M27:N27)</f>
        <v>2033040</v>
      </c>
      <c r="P27" s="242"/>
    </row>
    <row r="28" spans="1:17">
      <c r="A28" s="259"/>
      <c r="B28" s="725"/>
      <c r="C28" s="726"/>
      <c r="D28" s="262" t="s">
        <v>121</v>
      </c>
      <c r="E28" s="226" t="s">
        <v>122</v>
      </c>
      <c r="F28" s="262" t="s">
        <v>119</v>
      </c>
      <c r="G28" s="261">
        <v>7</v>
      </c>
      <c r="H28" s="222">
        <v>130990</v>
      </c>
      <c r="I28" s="221" t="s">
        <v>90</v>
      </c>
      <c r="J28" s="261">
        <v>12</v>
      </c>
      <c r="K28" s="221" t="s">
        <v>90</v>
      </c>
      <c r="L28" s="221">
        <v>1</v>
      </c>
      <c r="M28" s="229">
        <f t="shared" si="4"/>
        <v>1571880</v>
      </c>
      <c r="N28" s="222"/>
      <c r="O28" s="229">
        <f>SUM(M28:N28)</f>
        <v>1571880</v>
      </c>
      <c r="P28" s="228"/>
    </row>
    <row r="29" spans="1:17">
      <c r="A29" s="259"/>
      <c r="B29" s="725"/>
      <c r="C29" s="726"/>
      <c r="D29" s="221" t="s">
        <v>123</v>
      </c>
      <c r="E29" s="226" t="s">
        <v>122</v>
      </c>
      <c r="F29" s="221" t="s">
        <v>119</v>
      </c>
      <c r="G29" s="221">
        <v>5</v>
      </c>
      <c r="H29" s="222">
        <v>118030</v>
      </c>
      <c r="I29" s="221" t="s">
        <v>90</v>
      </c>
      <c r="J29" s="261">
        <v>12</v>
      </c>
      <c r="K29" s="221" t="s">
        <v>90</v>
      </c>
      <c r="L29" s="221">
        <v>1</v>
      </c>
      <c r="M29" s="229">
        <f t="shared" si="4"/>
        <v>1416360</v>
      </c>
      <c r="N29" s="222"/>
      <c r="O29" s="229">
        <f>SUM(M29:N29)</f>
        <v>1416360</v>
      </c>
      <c r="P29" s="228"/>
    </row>
    <row r="30" spans="1:17">
      <c r="A30" s="259"/>
      <c r="B30" s="725"/>
      <c r="C30" s="720"/>
      <c r="D30" s="721"/>
      <c r="E30" s="721"/>
      <c r="F30" s="721"/>
      <c r="G30" s="721"/>
      <c r="H30" s="721"/>
      <c r="I30" s="721"/>
      <c r="J30" s="721"/>
      <c r="K30" s="721"/>
      <c r="L30" s="722"/>
      <c r="M30" s="235">
        <f>SUM(M27:M29)</f>
        <v>5021280</v>
      </c>
      <c r="N30" s="235">
        <f>SUM(N27:N29)</f>
        <v>0</v>
      </c>
      <c r="O30" s="235">
        <f>SUM(O27:O29)</f>
        <v>5021280</v>
      </c>
      <c r="P30" s="263"/>
    </row>
    <row r="31" spans="1:17" ht="21" customHeight="1">
      <c r="A31" s="259"/>
      <c r="B31" s="725"/>
      <c r="C31" s="719" t="s">
        <v>134</v>
      </c>
      <c r="D31" s="260" t="s">
        <v>116</v>
      </c>
      <c r="E31" s="260" t="s">
        <v>118</v>
      </c>
      <c r="F31" s="260" t="s">
        <v>119</v>
      </c>
      <c r="G31" s="248">
        <v>16</v>
      </c>
      <c r="H31" s="241">
        <v>132150</v>
      </c>
      <c r="I31" s="261" t="s">
        <v>90</v>
      </c>
      <c r="J31" s="261">
        <v>12</v>
      </c>
      <c r="K31" s="261" t="s">
        <v>90</v>
      </c>
      <c r="L31" s="261">
        <v>1</v>
      </c>
      <c r="M31" s="229">
        <f t="shared" ref="M31:M33" si="5">H31*J31*L31</f>
        <v>1585800</v>
      </c>
      <c r="N31" s="222"/>
      <c r="O31" s="229">
        <f>SUM(M31:N31)</f>
        <v>1585800</v>
      </c>
      <c r="P31" s="225"/>
    </row>
    <row r="32" spans="1:17" ht="20.25" customHeight="1">
      <c r="A32" s="259"/>
      <c r="B32" s="725"/>
      <c r="C32" s="719"/>
      <c r="D32" s="262" t="s">
        <v>121</v>
      </c>
      <c r="E32" s="226" t="s">
        <v>122</v>
      </c>
      <c r="F32" s="262" t="s">
        <v>119</v>
      </c>
      <c r="G32" s="261">
        <v>7</v>
      </c>
      <c r="H32" s="222">
        <v>102530</v>
      </c>
      <c r="I32" s="221" t="s">
        <v>90</v>
      </c>
      <c r="J32" s="261">
        <v>12</v>
      </c>
      <c r="K32" s="221" t="s">
        <v>90</v>
      </c>
      <c r="L32" s="221">
        <v>1</v>
      </c>
      <c r="M32" s="229">
        <f t="shared" si="5"/>
        <v>1230360</v>
      </c>
      <c r="N32" s="222"/>
      <c r="O32" s="229">
        <f>SUM(M32:N32)</f>
        <v>1230360</v>
      </c>
      <c r="P32" s="228"/>
    </row>
    <row r="33" spans="1:17">
      <c r="A33" s="259"/>
      <c r="B33" s="725"/>
      <c r="C33" s="719"/>
      <c r="D33" s="221" t="s">
        <v>123</v>
      </c>
      <c r="E33" s="226" t="s">
        <v>122</v>
      </c>
      <c r="F33" s="221" t="s">
        <v>119</v>
      </c>
      <c r="G33" s="221">
        <v>5</v>
      </c>
      <c r="H33" s="222">
        <v>92890</v>
      </c>
      <c r="I33" s="226" t="s">
        <v>90</v>
      </c>
      <c r="J33" s="261">
        <v>12</v>
      </c>
      <c r="K33" s="226" t="s">
        <v>90</v>
      </c>
      <c r="L33" s="226">
        <v>1</v>
      </c>
      <c r="M33" s="229">
        <f t="shared" si="5"/>
        <v>1114680</v>
      </c>
      <c r="N33" s="222"/>
      <c r="O33" s="229">
        <f>SUM(M33:N33)</f>
        <v>1114680</v>
      </c>
      <c r="P33" s="228"/>
    </row>
    <row r="34" spans="1:17">
      <c r="A34" s="259"/>
      <c r="B34" s="725"/>
      <c r="C34" s="720"/>
      <c r="D34" s="721"/>
      <c r="E34" s="721"/>
      <c r="F34" s="721"/>
      <c r="G34" s="721"/>
      <c r="H34" s="721"/>
      <c r="I34" s="721"/>
      <c r="J34" s="721"/>
      <c r="K34" s="721"/>
      <c r="L34" s="722"/>
      <c r="M34" s="235">
        <f>SUM(M31:M33)</f>
        <v>3930840</v>
      </c>
      <c r="N34" s="235">
        <f>SUM(N31:N33)</f>
        <v>0</v>
      </c>
      <c r="O34" s="235">
        <f>SUM(O31:O33)</f>
        <v>3930840</v>
      </c>
      <c r="P34" s="263"/>
      <c r="Q34" s="243"/>
    </row>
    <row r="35" spans="1:17">
      <c r="A35" s="259"/>
      <c r="B35" s="725"/>
      <c r="C35" s="719" t="s">
        <v>135</v>
      </c>
      <c r="D35" s="260" t="s">
        <v>116</v>
      </c>
      <c r="E35" s="260" t="s">
        <v>118</v>
      </c>
      <c r="F35" s="260" t="s">
        <v>119</v>
      </c>
      <c r="G35" s="248">
        <v>16</v>
      </c>
      <c r="H35" s="222">
        <v>43880</v>
      </c>
      <c r="I35" s="221" t="s">
        <v>90</v>
      </c>
      <c r="J35" s="261">
        <v>12</v>
      </c>
      <c r="K35" s="221" t="s">
        <v>90</v>
      </c>
      <c r="L35" s="221">
        <v>1</v>
      </c>
      <c r="M35" s="229">
        <f t="shared" ref="M35:M41" si="6">H35*J35*L35</f>
        <v>526560</v>
      </c>
      <c r="N35" s="222"/>
      <c r="O35" s="227">
        <f>SUM(M35:N35)</f>
        <v>526560</v>
      </c>
      <c r="P35" s="228"/>
      <c r="Q35" s="243"/>
    </row>
    <row r="36" spans="1:17">
      <c r="A36" s="259"/>
      <c r="B36" s="725"/>
      <c r="C36" s="719"/>
      <c r="D36" s="262" t="s">
        <v>121</v>
      </c>
      <c r="E36" s="226" t="s">
        <v>122</v>
      </c>
      <c r="F36" s="262" t="s">
        <v>119</v>
      </c>
      <c r="G36" s="261">
        <v>7</v>
      </c>
      <c r="H36" s="222">
        <v>34370</v>
      </c>
      <c r="I36" s="226" t="s">
        <v>90</v>
      </c>
      <c r="J36" s="261">
        <v>12</v>
      </c>
      <c r="K36" s="226" t="s">
        <v>90</v>
      </c>
      <c r="L36" s="226">
        <v>1</v>
      </c>
      <c r="M36" s="229">
        <f t="shared" si="6"/>
        <v>412440</v>
      </c>
      <c r="N36" s="222"/>
      <c r="O36" s="227">
        <f>SUM(M36:N36)</f>
        <v>412440</v>
      </c>
      <c r="P36" s="228"/>
    </row>
    <row r="37" spans="1:17">
      <c r="A37" s="259"/>
      <c r="B37" s="725"/>
      <c r="C37" s="719"/>
      <c r="D37" s="221" t="s">
        <v>123</v>
      </c>
      <c r="E37" s="226" t="s">
        <v>122</v>
      </c>
      <c r="F37" s="221" t="s">
        <v>119</v>
      </c>
      <c r="G37" s="221">
        <v>5</v>
      </c>
      <c r="H37" s="222">
        <v>30330</v>
      </c>
      <c r="I37" s="226" t="s">
        <v>120</v>
      </c>
      <c r="J37" s="261">
        <v>12</v>
      </c>
      <c r="K37" s="226" t="s">
        <v>120</v>
      </c>
      <c r="L37" s="226">
        <v>1</v>
      </c>
      <c r="M37" s="229">
        <f t="shared" si="6"/>
        <v>363960</v>
      </c>
      <c r="N37" s="222"/>
      <c r="O37" s="227">
        <f>SUM(M37:N37)</f>
        <v>363960</v>
      </c>
      <c r="P37" s="264"/>
    </row>
    <row r="38" spans="1:17">
      <c r="A38" s="259"/>
      <c r="B38" s="725"/>
      <c r="C38" s="720"/>
      <c r="D38" s="721"/>
      <c r="E38" s="721"/>
      <c r="F38" s="721"/>
      <c r="G38" s="721"/>
      <c r="H38" s="721"/>
      <c r="I38" s="721"/>
      <c r="J38" s="721"/>
      <c r="K38" s="721"/>
      <c r="L38" s="722"/>
      <c r="M38" s="235">
        <f>SUM(M35:M37)</f>
        <v>1302960</v>
      </c>
      <c r="N38" s="235">
        <f>SUM(N35:N37)</f>
        <v>0</v>
      </c>
      <c r="O38" s="235">
        <f>SUM(O35:O37)</f>
        <v>1302960</v>
      </c>
      <c r="P38" s="263"/>
      <c r="Q38" s="243"/>
    </row>
    <row r="39" spans="1:17">
      <c r="A39" s="259"/>
      <c r="B39" s="725"/>
      <c r="C39" s="723" t="s">
        <v>136</v>
      </c>
      <c r="D39" s="260" t="s">
        <v>116</v>
      </c>
      <c r="E39" s="260" t="s">
        <v>118</v>
      </c>
      <c r="F39" s="260" t="s">
        <v>119</v>
      </c>
      <c r="G39" s="248">
        <v>16</v>
      </c>
      <c r="H39" s="222">
        <v>35800</v>
      </c>
      <c r="I39" s="261" t="s">
        <v>90</v>
      </c>
      <c r="J39" s="265">
        <v>12</v>
      </c>
      <c r="K39" s="261" t="s">
        <v>90</v>
      </c>
      <c r="L39" s="265">
        <v>1</v>
      </c>
      <c r="M39" s="229">
        <f t="shared" si="6"/>
        <v>429600</v>
      </c>
      <c r="N39" s="222"/>
      <c r="O39" s="266">
        <f>SUM(M39:N39)</f>
        <v>429600</v>
      </c>
      <c r="P39" s="250"/>
      <c r="Q39" s="243"/>
    </row>
    <row r="40" spans="1:17">
      <c r="A40" s="259"/>
      <c r="B40" s="725"/>
      <c r="C40" s="723"/>
      <c r="D40" s="262" t="s">
        <v>121</v>
      </c>
      <c r="E40" s="226" t="s">
        <v>122</v>
      </c>
      <c r="F40" s="262" t="s">
        <v>119</v>
      </c>
      <c r="G40" s="261">
        <v>7</v>
      </c>
      <c r="H40" s="222">
        <v>27690</v>
      </c>
      <c r="I40" s="261" t="s">
        <v>90</v>
      </c>
      <c r="J40" s="265">
        <v>12</v>
      </c>
      <c r="K40" s="261" t="s">
        <v>90</v>
      </c>
      <c r="L40" s="267">
        <v>1</v>
      </c>
      <c r="M40" s="229">
        <f t="shared" si="6"/>
        <v>332280</v>
      </c>
      <c r="N40" s="222"/>
      <c r="O40" s="266">
        <f>SUM(M40:N40)</f>
        <v>332280</v>
      </c>
      <c r="P40" s="250"/>
    </row>
    <row r="41" spans="1:17">
      <c r="A41" s="259"/>
      <c r="B41" s="725"/>
      <c r="C41" s="723"/>
      <c r="D41" s="221" t="s">
        <v>123</v>
      </c>
      <c r="E41" s="226" t="s">
        <v>122</v>
      </c>
      <c r="F41" s="221" t="s">
        <v>119</v>
      </c>
      <c r="G41" s="221">
        <v>5</v>
      </c>
      <c r="H41" s="251">
        <v>25430</v>
      </c>
      <c r="I41" s="262" t="s">
        <v>120</v>
      </c>
      <c r="J41" s="265">
        <v>12</v>
      </c>
      <c r="K41" s="262" t="s">
        <v>120</v>
      </c>
      <c r="L41" s="268">
        <v>1</v>
      </c>
      <c r="M41" s="229">
        <f t="shared" si="6"/>
        <v>305160</v>
      </c>
      <c r="N41" s="222"/>
      <c r="O41" s="266">
        <f>SUM(M41:N41)</f>
        <v>305160</v>
      </c>
      <c r="P41" s="250"/>
    </row>
    <row r="42" spans="1:17">
      <c r="A42" s="259"/>
      <c r="B42" s="726"/>
      <c r="C42" s="231"/>
      <c r="D42" s="269"/>
      <c r="E42" s="269"/>
      <c r="F42" s="269"/>
      <c r="G42" s="269"/>
      <c r="H42" s="269"/>
      <c r="I42" s="269"/>
      <c r="J42" s="269"/>
      <c r="K42" s="269"/>
      <c r="L42" s="270"/>
      <c r="M42" s="271">
        <f>SUM(M39:M41)</f>
        <v>1067040</v>
      </c>
      <c r="N42" s="271">
        <f>SUM(N39:N41)</f>
        <v>0</v>
      </c>
      <c r="O42" s="235">
        <f>SUM(O39:O41)</f>
        <v>1067040</v>
      </c>
      <c r="P42" s="250"/>
    </row>
    <row r="43" spans="1:17">
      <c r="A43" s="259"/>
      <c r="B43" s="726"/>
      <c r="C43" s="723" t="s">
        <v>137</v>
      </c>
      <c r="D43" s="260" t="s">
        <v>116</v>
      </c>
      <c r="E43" s="260" t="s">
        <v>118</v>
      </c>
      <c r="F43" s="260" t="s">
        <v>119</v>
      </c>
      <c r="G43" s="248">
        <v>16</v>
      </c>
      <c r="H43" s="272">
        <f>SUM(H27,H31,,H35,H39)</f>
        <v>381250</v>
      </c>
      <c r="I43" s="261"/>
      <c r="J43" s="265"/>
      <c r="K43" s="261"/>
      <c r="L43" s="265"/>
      <c r="M43" s="229">
        <f>SUM(M27,M31,,M35,M39)</f>
        <v>4575000</v>
      </c>
      <c r="N43" s="229">
        <f>SUM(N27,N31,,N35,N39)</f>
        <v>0</v>
      </c>
      <c r="O43" s="266">
        <f>SUM(O27,O31,O35,O39)</f>
        <v>4575000</v>
      </c>
      <c r="P43" s="250"/>
      <c r="Q43" s="243"/>
    </row>
    <row r="44" spans="1:17">
      <c r="A44" s="259"/>
      <c r="B44" s="726"/>
      <c r="C44" s="723"/>
      <c r="D44" s="262" t="s">
        <v>121</v>
      </c>
      <c r="E44" s="226" t="s">
        <v>122</v>
      </c>
      <c r="F44" s="262" t="s">
        <v>119</v>
      </c>
      <c r="G44" s="261">
        <v>7</v>
      </c>
      <c r="H44" s="272">
        <f t="shared" ref="H44:H45" si="7">SUM(H28,H32,,H36,H40)</f>
        <v>295580</v>
      </c>
      <c r="I44" s="261"/>
      <c r="J44" s="265"/>
      <c r="K44" s="261"/>
      <c r="L44" s="267"/>
      <c r="M44" s="229">
        <f>SUM(M28,M32,M36,M40)</f>
        <v>3546960</v>
      </c>
      <c r="N44" s="229">
        <f>SUM(N28,N32,N36,N40)</f>
        <v>0</v>
      </c>
      <c r="O44" s="266">
        <f>SUM(O28,O32,O36,O40)</f>
        <v>3546960</v>
      </c>
      <c r="P44" s="250"/>
    </row>
    <row r="45" spans="1:17">
      <c r="A45" s="259"/>
      <c r="B45" s="726"/>
      <c r="C45" s="723"/>
      <c r="D45" s="221" t="s">
        <v>123</v>
      </c>
      <c r="E45" s="226" t="s">
        <v>122</v>
      </c>
      <c r="F45" s="221" t="s">
        <v>119</v>
      </c>
      <c r="G45" s="221">
        <v>5</v>
      </c>
      <c r="H45" s="272">
        <f t="shared" si="7"/>
        <v>266680</v>
      </c>
      <c r="I45" s="262"/>
      <c r="J45" s="273"/>
      <c r="K45" s="262"/>
      <c r="L45" s="268"/>
      <c r="M45" s="229">
        <f>SUM(M29,M33,,M37,M41)</f>
        <v>3200160</v>
      </c>
      <c r="N45" s="229">
        <f>SUM(N29,N33,,N37,N41)</f>
        <v>0</v>
      </c>
      <c r="O45" s="266">
        <f>SUM(O29,O33,O37,O41)</f>
        <v>3200160</v>
      </c>
      <c r="P45" s="250"/>
    </row>
    <row r="46" spans="1:17">
      <c r="A46" s="259"/>
      <c r="B46" s="725"/>
      <c r="C46" s="712" t="s">
        <v>138</v>
      </c>
      <c r="D46" s="713"/>
      <c r="E46" s="269"/>
      <c r="F46" s="269"/>
      <c r="G46" s="269"/>
      <c r="H46" s="269"/>
      <c r="I46" s="269"/>
      <c r="J46" s="269"/>
      <c r="K46" s="269"/>
      <c r="L46" s="270"/>
      <c r="M46" s="271">
        <f>SUM(M30+M34+M38+M42)</f>
        <v>11322120</v>
      </c>
      <c r="N46" s="271">
        <f>SUM(N30+N34+N38+N42)</f>
        <v>0</v>
      </c>
      <c r="O46" s="235">
        <f>SUM(O30+O34+O38+O42)</f>
        <v>11322120</v>
      </c>
      <c r="P46" s="250"/>
    </row>
    <row r="47" spans="1:17">
      <c r="A47" s="259"/>
      <c r="B47" s="725"/>
      <c r="C47" s="719" t="s">
        <v>139</v>
      </c>
      <c r="D47" s="221" t="s">
        <v>117</v>
      </c>
      <c r="E47" s="221" t="s">
        <v>118</v>
      </c>
      <c r="F47" s="221" t="s">
        <v>119</v>
      </c>
      <c r="G47" s="221">
        <v>16</v>
      </c>
      <c r="H47" s="230">
        <v>307612</v>
      </c>
      <c r="I47" s="261" t="s">
        <v>90</v>
      </c>
      <c r="J47" s="261">
        <v>12</v>
      </c>
      <c r="K47" s="261" t="s">
        <v>90</v>
      </c>
      <c r="L47" s="261">
        <v>1</v>
      </c>
      <c r="M47" s="229">
        <f>ROUNDDOWN(H47*J47*L47,-1)</f>
        <v>3691340</v>
      </c>
      <c r="N47" s="222">
        <f>O20/12</f>
        <v>322800</v>
      </c>
      <c r="O47" s="229">
        <f t="shared" ref="O47:O51" si="8">SUM(M47:N47)</f>
        <v>4014140</v>
      </c>
      <c r="P47" s="225"/>
    </row>
    <row r="48" spans="1:17">
      <c r="A48" s="259"/>
      <c r="B48" s="725"/>
      <c r="C48" s="719"/>
      <c r="D48" s="226" t="s">
        <v>121</v>
      </c>
      <c r="E48" s="226" t="s">
        <v>122</v>
      </c>
      <c r="F48" s="226" t="s">
        <v>119</v>
      </c>
      <c r="G48" s="221">
        <v>7</v>
      </c>
      <c r="H48" s="230">
        <v>228674</v>
      </c>
      <c r="I48" s="221" t="s">
        <v>90</v>
      </c>
      <c r="J48" s="261">
        <v>8</v>
      </c>
      <c r="K48" s="221" t="s">
        <v>90</v>
      </c>
      <c r="L48" s="221">
        <v>1</v>
      </c>
      <c r="M48" s="229">
        <f t="shared" ref="M48:M51" si="9">ROUNDDOWN(H48*J48*L48,-1)</f>
        <v>1829390</v>
      </c>
      <c r="N48" s="222">
        <f t="shared" ref="N48:N51" si="10">O21/12</f>
        <v>106600</v>
      </c>
      <c r="O48" s="229">
        <f t="shared" si="8"/>
        <v>1935990</v>
      </c>
      <c r="P48" s="228"/>
    </row>
    <row r="49" spans="1:16">
      <c r="A49" s="259"/>
      <c r="B49" s="725"/>
      <c r="C49" s="719"/>
      <c r="D49" s="221"/>
      <c r="E49" s="226" t="s">
        <v>122</v>
      </c>
      <c r="F49" s="221" t="s">
        <v>119</v>
      </c>
      <c r="G49" s="221">
        <v>8</v>
      </c>
      <c r="H49" s="230">
        <v>235643</v>
      </c>
      <c r="I49" s="221" t="s">
        <v>90</v>
      </c>
      <c r="J49" s="261">
        <v>4</v>
      </c>
      <c r="K49" s="221" t="s">
        <v>90</v>
      </c>
      <c r="L49" s="221">
        <v>1</v>
      </c>
      <c r="M49" s="229">
        <f t="shared" si="9"/>
        <v>942570</v>
      </c>
      <c r="N49" s="222">
        <f t="shared" si="10"/>
        <v>109850</v>
      </c>
      <c r="O49" s="229">
        <f t="shared" si="8"/>
        <v>1052420</v>
      </c>
      <c r="P49" s="228"/>
    </row>
    <row r="50" spans="1:16">
      <c r="A50" s="259"/>
      <c r="B50" s="725"/>
      <c r="C50" s="719"/>
      <c r="D50" s="226" t="s">
        <v>123</v>
      </c>
      <c r="E50" s="226" t="s">
        <v>122</v>
      </c>
      <c r="F50" s="226" t="s">
        <v>119</v>
      </c>
      <c r="G50" s="221">
        <v>4</v>
      </c>
      <c r="H50" s="230">
        <v>208936</v>
      </c>
      <c r="I50" s="226" t="s">
        <v>90</v>
      </c>
      <c r="J50" s="261">
        <v>4</v>
      </c>
      <c r="K50" s="226" t="s">
        <v>90</v>
      </c>
      <c r="L50" s="226">
        <v>1</v>
      </c>
      <c r="M50" s="229">
        <f t="shared" si="9"/>
        <v>835740</v>
      </c>
      <c r="N50" s="222">
        <f t="shared" si="10"/>
        <v>97400</v>
      </c>
      <c r="O50" s="229">
        <f t="shared" si="8"/>
        <v>933140</v>
      </c>
      <c r="P50" s="228"/>
    </row>
    <row r="51" spans="1:16">
      <c r="A51" s="259"/>
      <c r="B51" s="725"/>
      <c r="C51" s="719"/>
      <c r="D51" s="226"/>
      <c r="E51" s="226" t="s">
        <v>122</v>
      </c>
      <c r="F51" s="226" t="s">
        <v>119</v>
      </c>
      <c r="G51" s="221">
        <v>5</v>
      </c>
      <c r="H51" s="230">
        <v>215264</v>
      </c>
      <c r="I51" s="221" t="s">
        <v>90</v>
      </c>
      <c r="J51" s="261">
        <v>8</v>
      </c>
      <c r="K51" s="221" t="s">
        <v>90</v>
      </c>
      <c r="L51" s="221">
        <v>1</v>
      </c>
      <c r="M51" s="229">
        <f t="shared" si="9"/>
        <v>1722110</v>
      </c>
      <c r="N51" s="222">
        <f t="shared" si="10"/>
        <v>100350</v>
      </c>
      <c r="O51" s="229">
        <f t="shared" si="8"/>
        <v>1822460</v>
      </c>
      <c r="P51" s="264"/>
    </row>
    <row r="52" spans="1:16">
      <c r="A52" s="259"/>
      <c r="B52" s="725"/>
      <c r="C52" s="712" t="s">
        <v>140</v>
      </c>
      <c r="D52" s="713"/>
      <c r="E52" s="713"/>
      <c r="F52" s="713"/>
      <c r="G52" s="713"/>
      <c r="H52" s="713"/>
      <c r="I52" s="713"/>
      <c r="J52" s="713"/>
      <c r="K52" s="713"/>
      <c r="L52" s="714"/>
      <c r="M52" s="235">
        <f>SUM(M47:M51)</f>
        <v>9021150</v>
      </c>
      <c r="N52" s="235">
        <f>SUM(N47:N51)</f>
        <v>737000</v>
      </c>
      <c r="O52" s="235">
        <f>SUM(O47:O51)</f>
        <v>9758150</v>
      </c>
      <c r="P52" s="263"/>
    </row>
    <row r="53" spans="1:16">
      <c r="A53" s="274"/>
      <c r="B53" s="715" t="s">
        <v>141</v>
      </c>
      <c r="C53" s="716"/>
      <c r="D53" s="716"/>
      <c r="E53" s="716"/>
      <c r="F53" s="716"/>
      <c r="G53" s="716"/>
      <c r="H53" s="716"/>
      <c r="I53" s="716"/>
      <c r="J53" s="716"/>
      <c r="K53" s="716"/>
      <c r="L53" s="716"/>
      <c r="M53" s="275">
        <f>SUM(M30+M34+M38+M42+M52)</f>
        <v>20343270</v>
      </c>
      <c r="N53" s="275">
        <f>SUM(N30+N34+N38+N42+N52)</f>
        <v>737000</v>
      </c>
      <c r="O53" s="275">
        <f>SUM(O30+O34+O38+O42+O52)</f>
        <v>21080270</v>
      </c>
      <c r="P53" s="276"/>
    </row>
    <row r="54" spans="1:16" ht="14.25" thickBot="1">
      <c r="A54" s="277"/>
      <c r="B54" s="717" t="s">
        <v>142</v>
      </c>
      <c r="C54" s="718"/>
      <c r="D54" s="718"/>
      <c r="E54" s="278"/>
      <c r="F54" s="278"/>
      <c r="G54" s="278"/>
      <c r="H54" s="279"/>
      <c r="I54" s="278"/>
      <c r="J54" s="278"/>
      <c r="K54" s="278"/>
      <c r="L54" s="280"/>
      <c r="M54" s="281">
        <f>SUM(M13+M26+M53)</f>
        <v>137441107.32057416</v>
      </c>
      <c r="N54" s="281">
        <f>SUM(N13+N26+N53)</f>
        <v>737000</v>
      </c>
      <c r="O54" s="282">
        <f>SUM(O13+O26+O53)</f>
        <v>138178107.32057416</v>
      </c>
      <c r="P54" s="283"/>
    </row>
    <row r="59" spans="1:16">
      <c r="C59" s="207" t="s">
        <v>143</v>
      </c>
    </row>
  </sheetData>
  <mergeCells count="35">
    <mergeCell ref="A1:P1"/>
    <mergeCell ref="A3:E3"/>
    <mergeCell ref="O3:P3"/>
    <mergeCell ref="A4:C5"/>
    <mergeCell ref="D4:D5"/>
    <mergeCell ref="E4:E5"/>
    <mergeCell ref="F4:F5"/>
    <mergeCell ref="G4:G5"/>
    <mergeCell ref="H4:L4"/>
    <mergeCell ref="M4:O4"/>
    <mergeCell ref="P4:P5"/>
    <mergeCell ref="A6:G6"/>
    <mergeCell ref="A7:A13"/>
    <mergeCell ref="B7:B12"/>
    <mergeCell ref="C7:C11"/>
    <mergeCell ref="B13:D13"/>
    <mergeCell ref="A14:A26"/>
    <mergeCell ref="B14:B25"/>
    <mergeCell ref="C14:C18"/>
    <mergeCell ref="C20:C23"/>
    <mergeCell ref="B26:L26"/>
    <mergeCell ref="C52:L52"/>
    <mergeCell ref="B53:L53"/>
    <mergeCell ref="B54:D54"/>
    <mergeCell ref="C35:C37"/>
    <mergeCell ref="C38:L38"/>
    <mergeCell ref="C39:C41"/>
    <mergeCell ref="C43:C45"/>
    <mergeCell ref="C46:D46"/>
    <mergeCell ref="C47:C51"/>
    <mergeCell ref="B27:B52"/>
    <mergeCell ref="C27:C29"/>
    <mergeCell ref="C30:L30"/>
    <mergeCell ref="C31:C33"/>
    <mergeCell ref="C34:L3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D22" sqref="D22"/>
    </sheetView>
  </sheetViews>
  <sheetFormatPr defaultRowHeight="16.5"/>
  <cols>
    <col min="1" max="1" width="8.6640625" style="207" customWidth="1"/>
    <col min="2" max="2" width="16" style="207" customWidth="1"/>
    <col min="3" max="3" width="10.33203125" style="207" customWidth="1"/>
    <col min="4" max="4" width="12.44140625" style="207" customWidth="1"/>
    <col min="5" max="5" width="13" style="207" customWidth="1"/>
    <col min="6" max="6" width="11.5546875" style="572" customWidth="1"/>
    <col min="7" max="7" width="10.44140625" style="572" customWidth="1"/>
    <col min="8" max="8" width="8" style="207" hidden="1" customWidth="1"/>
    <col min="9" max="9" width="7.33203125" style="207" hidden="1" customWidth="1"/>
    <col min="10" max="10" width="7.5546875" style="207" hidden="1" customWidth="1"/>
    <col min="11" max="11" width="8.21875" style="207" hidden="1" customWidth="1"/>
    <col min="12" max="12" width="13.88671875" style="573" customWidth="1"/>
    <col min="13" max="13" width="9.77734375" style="207" customWidth="1"/>
    <col min="14" max="14" width="3.33203125" style="574" customWidth="1"/>
    <col min="15" max="15" width="7" style="207" customWidth="1"/>
    <col min="16" max="16" width="8" style="207" customWidth="1"/>
    <col min="17" max="16384" width="8.88671875" style="207"/>
  </cols>
  <sheetData>
    <row r="1" spans="1:14" s="540" customFormat="1" ht="32.25">
      <c r="A1" s="763" t="s">
        <v>352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N1" s="541"/>
    </row>
    <row r="2" spans="1:14" s="540" customFormat="1" ht="14.25" thickBot="1">
      <c r="A2" s="46"/>
      <c r="B2" s="46"/>
      <c r="C2" s="542"/>
      <c r="D2" s="543"/>
      <c r="E2" s="543"/>
      <c r="F2" s="543"/>
      <c r="G2" s="543"/>
      <c r="L2" s="544"/>
      <c r="N2" s="541"/>
    </row>
    <row r="3" spans="1:14" s="546" customFormat="1" ht="17.45" customHeight="1">
      <c r="A3" s="764" t="s">
        <v>353</v>
      </c>
      <c r="B3" s="766" t="s">
        <v>354</v>
      </c>
      <c r="C3" s="768" t="s">
        <v>355</v>
      </c>
      <c r="D3" s="769" t="s">
        <v>356</v>
      </c>
      <c r="E3" s="771" t="s">
        <v>357</v>
      </c>
      <c r="F3" s="771"/>
      <c r="G3" s="771"/>
      <c r="H3" s="771"/>
      <c r="I3" s="545"/>
      <c r="J3" s="545"/>
      <c r="K3" s="545"/>
      <c r="L3" s="761" t="s">
        <v>358</v>
      </c>
      <c r="M3" s="761" t="s">
        <v>4</v>
      </c>
    </row>
    <row r="4" spans="1:14" s="546" customFormat="1" ht="17.45" customHeight="1">
      <c r="A4" s="765"/>
      <c r="B4" s="767"/>
      <c r="C4" s="767"/>
      <c r="D4" s="770"/>
      <c r="E4" s="539" t="s">
        <v>359</v>
      </c>
      <c r="F4" s="539" t="s">
        <v>360</v>
      </c>
      <c r="G4" s="539" t="s">
        <v>361</v>
      </c>
      <c r="H4" s="547"/>
      <c r="I4" s="548"/>
      <c r="J4" s="548"/>
      <c r="K4" s="548"/>
      <c r="L4" s="762"/>
      <c r="M4" s="762"/>
    </row>
    <row r="5" spans="1:14" s="540" customFormat="1" ht="24.95" customHeight="1">
      <c r="A5" s="549">
        <v>1</v>
      </c>
      <c r="B5" s="550" t="s">
        <v>362</v>
      </c>
      <c r="C5" s="551" t="s">
        <v>375</v>
      </c>
      <c r="D5" s="552">
        <v>29460000</v>
      </c>
      <c r="E5" s="552">
        <v>2927400</v>
      </c>
      <c r="F5" s="552">
        <v>8457410</v>
      </c>
      <c r="G5" s="552">
        <v>0</v>
      </c>
      <c r="H5" s="553"/>
      <c r="I5" s="553"/>
      <c r="J5" s="553"/>
      <c r="K5" s="553"/>
      <c r="L5" s="554">
        <f>SUM(D5:K5)</f>
        <v>40844810</v>
      </c>
      <c r="M5" s="555"/>
      <c r="N5" s="541"/>
    </row>
    <row r="6" spans="1:14" s="540" customFormat="1" ht="24.95" customHeight="1">
      <c r="A6" s="556">
        <v>2</v>
      </c>
      <c r="B6" s="550" t="s">
        <v>363</v>
      </c>
      <c r="C6" s="557" t="s">
        <v>374</v>
      </c>
      <c r="D6" s="558">
        <v>25448000</v>
      </c>
      <c r="E6" s="558">
        <v>2557800</v>
      </c>
      <c r="F6" s="558">
        <v>7305640</v>
      </c>
      <c r="G6" s="558">
        <v>0</v>
      </c>
      <c r="H6" s="559"/>
      <c r="I6" s="559"/>
      <c r="J6" s="559"/>
      <c r="K6" s="559"/>
      <c r="L6" s="560">
        <f t="shared" ref="L6:L12" si="0">SUM(D6:K6)</f>
        <v>35311440</v>
      </c>
      <c r="M6" s="561"/>
      <c r="N6" s="541"/>
    </row>
    <row r="7" spans="1:14" s="540" customFormat="1" ht="24.95" customHeight="1">
      <c r="A7" s="556">
        <v>3</v>
      </c>
      <c r="B7" s="550" t="s">
        <v>364</v>
      </c>
      <c r="C7" s="557" t="s">
        <v>365</v>
      </c>
      <c r="D7" s="558">
        <v>25513000</v>
      </c>
      <c r="E7" s="558">
        <v>2557800</v>
      </c>
      <c r="F7" s="558">
        <v>7324300</v>
      </c>
      <c r="G7" s="558">
        <v>0</v>
      </c>
      <c r="H7" s="559"/>
      <c r="I7" s="559"/>
      <c r="J7" s="559"/>
      <c r="K7" s="559"/>
      <c r="L7" s="560">
        <f t="shared" si="0"/>
        <v>35395100</v>
      </c>
      <c r="M7" s="562"/>
      <c r="N7" s="541"/>
    </row>
    <row r="8" spans="1:14" s="540" customFormat="1" ht="24.95" customHeight="1">
      <c r="A8" s="556">
        <v>4</v>
      </c>
      <c r="B8" s="550" t="s">
        <v>366</v>
      </c>
      <c r="C8" s="557" t="s">
        <v>373</v>
      </c>
      <c r="D8" s="563">
        <v>23292000</v>
      </c>
      <c r="E8" s="563">
        <v>2329200</v>
      </c>
      <c r="F8" s="563">
        <v>6686700</v>
      </c>
      <c r="G8" s="563"/>
      <c r="H8" s="564"/>
      <c r="I8" s="564"/>
      <c r="J8" s="564"/>
      <c r="K8" s="564"/>
      <c r="L8" s="560">
        <f t="shared" si="0"/>
        <v>32307900</v>
      </c>
      <c r="M8" s="562"/>
      <c r="N8" s="541"/>
    </row>
    <row r="9" spans="1:14" s="540" customFormat="1" ht="24.95" customHeight="1">
      <c r="A9" s="556">
        <v>5</v>
      </c>
      <c r="B9" s="550" t="s">
        <v>366</v>
      </c>
      <c r="C9" s="557" t="s">
        <v>376</v>
      </c>
      <c r="D9" s="563">
        <v>19410000</v>
      </c>
      <c r="E9" s="563">
        <v>1164600</v>
      </c>
      <c r="F9" s="563">
        <v>5572240</v>
      </c>
      <c r="G9" s="563"/>
      <c r="H9" s="564"/>
      <c r="I9" s="564"/>
      <c r="J9" s="564"/>
      <c r="K9" s="564"/>
      <c r="L9" s="560">
        <f t="shared" si="0"/>
        <v>26146840</v>
      </c>
      <c r="M9" s="562" t="s">
        <v>367</v>
      </c>
      <c r="N9" s="541"/>
    </row>
    <row r="10" spans="1:14" s="540" customFormat="1" ht="24.95" customHeight="1">
      <c r="A10" s="556">
        <v>6</v>
      </c>
      <c r="B10" s="550" t="s">
        <v>368</v>
      </c>
      <c r="C10" s="557" t="s">
        <v>375</v>
      </c>
      <c r="D10" s="563">
        <v>23736000</v>
      </c>
      <c r="E10" s="563">
        <v>2373600</v>
      </c>
      <c r="F10" s="563">
        <v>6814160</v>
      </c>
      <c r="G10" s="563"/>
      <c r="H10" s="564"/>
      <c r="I10" s="564"/>
      <c r="J10" s="564"/>
      <c r="K10" s="564"/>
      <c r="L10" s="560">
        <f t="shared" si="0"/>
        <v>32923760</v>
      </c>
      <c r="M10" s="562" t="s">
        <v>179</v>
      </c>
      <c r="N10" s="541"/>
    </row>
    <row r="11" spans="1:14" s="540" customFormat="1" ht="24.95" customHeight="1">
      <c r="A11" s="556">
        <v>7</v>
      </c>
      <c r="B11" s="550" t="s">
        <v>369</v>
      </c>
      <c r="C11" s="557" t="s">
        <v>373</v>
      </c>
      <c r="D11" s="563">
        <v>21164000</v>
      </c>
      <c r="E11" s="563">
        <v>1154400</v>
      </c>
      <c r="F11" s="563">
        <v>6075780</v>
      </c>
      <c r="G11" s="563"/>
      <c r="H11" s="564"/>
      <c r="I11" s="564"/>
      <c r="J11" s="564"/>
      <c r="K11" s="564"/>
      <c r="L11" s="560">
        <f t="shared" si="0"/>
        <v>28394180</v>
      </c>
      <c r="M11" s="562" t="s">
        <v>179</v>
      </c>
      <c r="N11" s="541"/>
    </row>
    <row r="12" spans="1:14" s="540" customFormat="1" ht="24.95" customHeight="1">
      <c r="A12" s="556">
        <v>8</v>
      </c>
      <c r="B12" s="550" t="s">
        <v>370</v>
      </c>
      <c r="C12" s="557" t="s">
        <v>371</v>
      </c>
      <c r="D12" s="563">
        <v>19170000</v>
      </c>
      <c r="E12" s="563">
        <v>1150200</v>
      </c>
      <c r="F12" s="563">
        <v>2751670</v>
      </c>
      <c r="G12" s="563">
        <v>400000</v>
      </c>
      <c r="H12" s="564"/>
      <c r="I12" s="564"/>
      <c r="J12" s="564"/>
      <c r="K12" s="564"/>
      <c r="L12" s="560">
        <f t="shared" si="0"/>
        <v>23471870</v>
      </c>
      <c r="M12" s="562" t="s">
        <v>323</v>
      </c>
      <c r="N12" s="541"/>
    </row>
    <row r="13" spans="1:14" s="540" customFormat="1" ht="24.95" customHeight="1" thickBot="1">
      <c r="A13" s="565" t="s">
        <v>372</v>
      </c>
      <c r="B13" s="566"/>
      <c r="C13" s="567"/>
      <c r="D13" s="568">
        <f>SUM(D5:D12)</f>
        <v>187193000</v>
      </c>
      <c r="E13" s="568">
        <f>SUM(E5:E12)</f>
        <v>16215000</v>
      </c>
      <c r="F13" s="568">
        <f>SUM(F5:F12)</f>
        <v>50987900</v>
      </c>
      <c r="G13" s="568">
        <f>SUM(G5:G12)</f>
        <v>400000</v>
      </c>
      <c r="H13" s="568"/>
      <c r="I13" s="568"/>
      <c r="J13" s="568"/>
      <c r="K13" s="568"/>
      <c r="L13" s="569">
        <f>SUM(D13:K13)</f>
        <v>254795900</v>
      </c>
      <c r="M13" s="570"/>
      <c r="N13" s="541"/>
    </row>
    <row r="14" spans="1:14" s="540" customFormat="1" ht="12">
      <c r="A14" s="52"/>
      <c r="N14" s="541"/>
    </row>
    <row r="15" spans="1:14">
      <c r="E15" s="571"/>
    </row>
  </sheetData>
  <sheetProtection password="DF8A" sheet="1" objects="1" scenarios="1" formatCells="0" formatColumns="0" formatRows="0" insertColumns="0" insertRows="0" insertHyperlinks="0" deleteColumns="0" deleteRows="0"/>
  <mergeCells count="8">
    <mergeCell ref="M3:M4"/>
    <mergeCell ref="A1:L1"/>
    <mergeCell ref="A3:A4"/>
    <mergeCell ref="B3:B4"/>
    <mergeCell ref="C3:C4"/>
    <mergeCell ref="D3:D4"/>
    <mergeCell ref="E3:H3"/>
    <mergeCell ref="L3:L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3</vt:i4>
      </vt:variant>
    </vt:vector>
  </HeadingPairs>
  <TitlesOfParts>
    <vt:vector size="11" baseType="lpstr">
      <vt:lpstr>04년 세입.세출</vt:lpstr>
      <vt:lpstr>겉표지</vt:lpstr>
      <vt:lpstr>세입예산서</vt:lpstr>
      <vt:lpstr>세출예산서</vt:lpstr>
      <vt:lpstr>예산총칙</vt:lpstr>
      <vt:lpstr>총괄표</vt:lpstr>
      <vt:lpstr>보수일람표</vt:lpstr>
      <vt:lpstr>보수</vt:lpstr>
      <vt:lpstr>세출예산서!Print_Area</vt:lpstr>
      <vt:lpstr>세입예산서!Print_Titles</vt:lpstr>
      <vt:lpstr>세출예산서!Print_Titles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주단기</cp:lastModifiedBy>
  <cp:lastPrinted>2022-02-22T01:52:35Z</cp:lastPrinted>
  <dcterms:created xsi:type="dcterms:W3CDTF">2003-02-27T01:31:51Z</dcterms:created>
  <dcterms:modified xsi:type="dcterms:W3CDTF">2022-02-28T09:54:21Z</dcterms:modified>
</cp:coreProperties>
</file>