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F:\이지몽업무\업무\예.결산서\2021년 예산\2차추경\"/>
    </mc:Choice>
  </mc:AlternateContent>
  <bookViews>
    <workbookView xWindow="-120" yWindow="-120" windowWidth="21840" windowHeight="13140" firstSheet="1" activeTab="1"/>
  </bookViews>
  <sheets>
    <sheet name="04년 세입.세출" sheetId="7" state="hidden" r:id="rId1"/>
    <sheet name="겉표지" sheetId="79" r:id="rId2"/>
    <sheet name="예산총칙" sheetId="72" r:id="rId3"/>
    <sheet name="법인요청총괄표" sheetId="81" r:id="rId4"/>
    <sheet name="세입예산서" sheetId="80" r:id="rId5"/>
    <sheet name="세출예산서" sheetId="78" r:id="rId6"/>
    <sheet name="임직원보수일람표" sheetId="82" r:id="rId7"/>
    <sheet name="보수일람표" sheetId="67" state="hidden" r:id="rId8"/>
  </sheets>
  <definedNames>
    <definedName name="_xlnm._FilterDatabase" localSheetId="5" hidden="1">세출예산서!$A$5:$M$8</definedName>
    <definedName name="_xlnm.Print_Area" localSheetId="5">세출예산서!$A$1:$M$111</definedName>
    <definedName name="_xlnm.Print_Titles" localSheetId="5">세출예산서!$3:$4</definedName>
  </definedNames>
  <calcPr calcId="152511"/>
</workbook>
</file>

<file path=xl/calcChain.xml><?xml version="1.0" encoding="utf-8"?>
<calcChain xmlns="http://schemas.openxmlformats.org/spreadsheetml/2006/main">
  <c r="H58" i="82" l="1"/>
  <c r="G58" i="82"/>
  <c r="F58" i="82"/>
  <c r="E58" i="82"/>
  <c r="D58" i="82"/>
  <c r="I57" i="82"/>
  <c r="I56" i="82"/>
  <c r="I55" i="82"/>
  <c r="I54" i="82"/>
  <c r="I53" i="82"/>
  <c r="I52" i="82"/>
  <c r="I51" i="82"/>
  <c r="I50" i="82"/>
  <c r="I49" i="82"/>
  <c r="I48" i="82"/>
  <c r="I47" i="82"/>
  <c r="I46" i="82"/>
  <c r="I45" i="82"/>
  <c r="I44" i="82"/>
  <c r="I43" i="82"/>
  <c r="I42" i="82"/>
  <c r="I41" i="82"/>
  <c r="I40" i="82"/>
  <c r="I39" i="82"/>
  <c r="I38" i="82"/>
  <c r="I37" i="82"/>
  <c r="I36" i="82"/>
  <c r="I35" i="82"/>
  <c r="I34" i="82"/>
  <c r="I33" i="82"/>
  <c r="I32" i="82"/>
  <c r="I31" i="82"/>
  <c r="I30" i="82"/>
  <c r="I29" i="82"/>
  <c r="I28" i="82"/>
  <c r="I27" i="82"/>
  <c r="I26" i="82"/>
  <c r="I25" i="82"/>
  <c r="I24" i="82"/>
  <c r="I23" i="82"/>
  <c r="I22" i="82"/>
  <c r="I21" i="82"/>
  <c r="I20" i="82"/>
  <c r="I19" i="82"/>
  <c r="I18" i="82"/>
  <c r="I17" i="82"/>
  <c r="I16" i="82"/>
  <c r="I15" i="82"/>
  <c r="I14" i="82"/>
  <c r="I13" i="82"/>
  <c r="I12" i="82"/>
  <c r="I11" i="82"/>
  <c r="I10" i="82"/>
  <c r="I9" i="82"/>
  <c r="I8" i="82"/>
  <c r="I7" i="82"/>
  <c r="I6" i="82"/>
  <c r="I5" i="82"/>
  <c r="I58" i="82" s="1"/>
  <c r="K19" i="81"/>
  <c r="K18" i="81"/>
  <c r="K17" i="81"/>
  <c r="K16" i="81"/>
  <c r="K15" i="81"/>
  <c r="J14" i="81"/>
  <c r="K14" i="81" s="1"/>
  <c r="I14" i="81"/>
  <c r="F14" i="81"/>
  <c r="E14" i="81"/>
  <c r="K13" i="81"/>
  <c r="F13" i="81"/>
  <c r="E13" i="81"/>
  <c r="K12" i="81"/>
  <c r="F12" i="81"/>
  <c r="E12" i="81"/>
  <c r="K11" i="81"/>
  <c r="F11" i="81"/>
  <c r="E11" i="81"/>
  <c r="K10" i="81"/>
  <c r="F10" i="81"/>
  <c r="E10" i="81"/>
  <c r="J9" i="81"/>
  <c r="I9" i="81"/>
  <c r="E9" i="81"/>
  <c r="I8" i="81"/>
  <c r="D8" i="81"/>
  <c r="F9" i="81" s="1"/>
  <c r="F8" i="81" s="1"/>
  <c r="C8" i="81"/>
  <c r="L9" i="81" l="1"/>
  <c r="E8" i="81"/>
  <c r="K9" i="81"/>
  <c r="J8" i="81"/>
  <c r="H80" i="78"/>
  <c r="I75" i="78"/>
  <c r="H75" i="78"/>
  <c r="F80" i="78"/>
  <c r="F79" i="78"/>
  <c r="F77" i="78"/>
  <c r="F75" i="78"/>
  <c r="E12" i="78"/>
  <c r="J52" i="80"/>
  <c r="I52" i="80"/>
  <c r="H52" i="80"/>
  <c r="J41" i="80"/>
  <c r="I41" i="80"/>
  <c r="H41" i="80"/>
  <c r="J38" i="80"/>
  <c r="I38" i="80"/>
  <c r="H38" i="80"/>
  <c r="I31" i="80"/>
  <c r="H31" i="80"/>
  <c r="J31" i="80"/>
  <c r="L19" i="81" l="1"/>
  <c r="L17" i="81"/>
  <c r="L15" i="81"/>
  <c r="L13" i="81"/>
  <c r="L8" i="81" s="1"/>
  <c r="L12" i="81"/>
  <c r="L11" i="81"/>
  <c r="L10" i="81"/>
  <c r="L16" i="81"/>
  <c r="L18" i="81"/>
  <c r="K8" i="81"/>
  <c r="L14" i="81"/>
  <c r="J108" i="78"/>
  <c r="I108" i="78"/>
  <c r="H108" i="78"/>
  <c r="J93" i="78"/>
  <c r="I93" i="78"/>
  <c r="H93" i="78"/>
  <c r="J91" i="78"/>
  <c r="I91" i="78"/>
  <c r="H91" i="78"/>
  <c r="J65" i="78"/>
  <c r="I65" i="78"/>
  <c r="H65" i="78"/>
  <c r="E65" i="78"/>
  <c r="D65" i="78"/>
  <c r="F66" i="78"/>
  <c r="F29" i="80"/>
  <c r="D6" i="80" l="1"/>
  <c r="F111" i="78" l="1"/>
  <c r="F109" i="78"/>
  <c r="F107" i="78"/>
  <c r="F106" i="78"/>
  <c r="F105" i="78"/>
  <c r="F94" i="78"/>
  <c r="F92" i="78"/>
  <c r="F91" i="78" s="1"/>
  <c r="E91" i="78"/>
  <c r="D91" i="78"/>
  <c r="F87" i="78"/>
  <c r="F81" i="78"/>
  <c r="F72" i="78"/>
  <c r="F68" i="78"/>
  <c r="F59" i="78"/>
  <c r="F56" i="78"/>
  <c r="F48" i="78"/>
  <c r="F43" i="78"/>
  <c r="F65" i="78" l="1"/>
  <c r="F93" i="78"/>
  <c r="F13" i="78"/>
  <c r="J12" i="78"/>
  <c r="I12" i="78"/>
  <c r="J7" i="78"/>
  <c r="I7" i="78"/>
  <c r="H7" i="78"/>
  <c r="J8" i="80" l="1"/>
  <c r="I8" i="80"/>
  <c r="E52" i="80"/>
  <c r="D52" i="80"/>
  <c r="F53" i="80"/>
  <c r="E6" i="80" l="1"/>
  <c r="L56" i="80"/>
  <c r="D108" i="78" l="1"/>
  <c r="E108" i="78"/>
  <c r="D93" i="78"/>
  <c r="E74" i="78"/>
  <c r="H74" i="78"/>
  <c r="I74" i="78"/>
  <c r="J74" i="78"/>
  <c r="D74" i="78"/>
  <c r="I14" i="78"/>
  <c r="J14" i="78"/>
  <c r="H12" i="78"/>
  <c r="D14" i="78"/>
  <c r="E7" i="78"/>
  <c r="E31" i="80"/>
  <c r="D31" i="80"/>
  <c r="E41" i="80"/>
  <c r="D41" i="80"/>
  <c r="I6" i="80"/>
  <c r="H8" i="80"/>
  <c r="H5" i="80" s="1"/>
  <c r="E38" i="80"/>
  <c r="D38" i="80"/>
  <c r="F22" i="80"/>
  <c r="F14" i="80"/>
  <c r="F9" i="80"/>
  <c r="F7" i="80"/>
  <c r="E8" i="80"/>
  <c r="D8" i="80"/>
  <c r="D73" i="78" l="1"/>
  <c r="J73" i="78"/>
  <c r="H73" i="78"/>
  <c r="I73" i="78"/>
  <c r="H14" i="78"/>
  <c r="H6" i="78" s="1"/>
  <c r="J6" i="78"/>
  <c r="I6" i="78"/>
  <c r="F8" i="80"/>
  <c r="J5" i="80"/>
  <c r="E5" i="80"/>
  <c r="D5" i="80"/>
  <c r="I5" i="80"/>
  <c r="G7" i="80" l="1"/>
  <c r="G6" i="80" s="1"/>
  <c r="G42" i="80"/>
  <c r="G29" i="80"/>
  <c r="G54" i="80"/>
  <c r="G14" i="80"/>
  <c r="G32" i="80"/>
  <c r="G9" i="80"/>
  <c r="G53" i="80"/>
  <c r="G40" i="80"/>
  <c r="G38" i="80" s="1"/>
  <c r="G22" i="80"/>
  <c r="G36" i="80"/>
  <c r="G49" i="80"/>
  <c r="H5" i="78"/>
  <c r="I5" i="78"/>
  <c r="J5" i="78"/>
  <c r="F54" i="80"/>
  <c r="F52" i="80" s="1"/>
  <c r="F49" i="80"/>
  <c r="F42" i="80"/>
  <c r="F40" i="80"/>
  <c r="F39" i="80"/>
  <c r="F36" i="80"/>
  <c r="F32" i="80"/>
  <c r="F6" i="80"/>
  <c r="G31" i="80" l="1"/>
  <c r="G52" i="80"/>
  <c r="G8" i="80"/>
  <c r="G41" i="80"/>
  <c r="F41" i="80"/>
  <c r="F31" i="80"/>
  <c r="F38" i="80"/>
  <c r="G5" i="80" l="1"/>
  <c r="F5" i="80"/>
  <c r="F8" i="78"/>
  <c r="F9" i="78"/>
  <c r="F10" i="78"/>
  <c r="F11" i="78"/>
  <c r="F12" i="78"/>
  <c r="F108" i="78"/>
  <c r="D12" i="78"/>
  <c r="D7" i="78"/>
  <c r="D6" i="78" l="1"/>
  <c r="D5" i="78" s="1"/>
  <c r="F74" i="78"/>
  <c r="F14" i="78"/>
  <c r="F7" i="78"/>
  <c r="F73" i="78" l="1"/>
  <c r="F6" i="78"/>
  <c r="F5" i="78" l="1"/>
  <c r="E93" i="78"/>
  <c r="E73" i="78" s="1"/>
  <c r="E14" i="78"/>
  <c r="E6" i="78" l="1"/>
  <c r="E5" i="78" s="1"/>
  <c r="G109" i="78" l="1"/>
  <c r="G68" i="78"/>
  <c r="G13" i="78"/>
  <c r="G12" i="78" s="1"/>
  <c r="G111" i="78"/>
  <c r="G72" i="78"/>
  <c r="G94" i="78"/>
  <c r="G106" i="78"/>
  <c r="G105" i="78"/>
  <c r="G107" i="78"/>
  <c r="G80" i="78"/>
  <c r="G92" i="78"/>
  <c r="G91" i="78" s="1"/>
  <c r="G87" i="78"/>
  <c r="G81" i="78"/>
  <c r="G77" i="78"/>
  <c r="G79" i="78"/>
  <c r="G66" i="78"/>
  <c r="G75" i="78"/>
  <c r="G56" i="78"/>
  <c r="G59" i="78"/>
  <c r="G48" i="78"/>
  <c r="G43" i="78"/>
  <c r="G15" i="78"/>
  <c r="G9" i="78"/>
  <c r="G8" i="78"/>
  <c r="G11" i="78"/>
  <c r="G10" i="78"/>
  <c r="H43" i="67"/>
  <c r="G65" i="78" l="1"/>
  <c r="G108" i="78"/>
  <c r="G93" i="78"/>
  <c r="G74" i="78"/>
  <c r="G14" i="78"/>
  <c r="G7" i="78"/>
  <c r="H18" i="67"/>
  <c r="H17" i="67"/>
  <c r="H16" i="67"/>
  <c r="H15" i="67"/>
  <c r="H14" i="67"/>
  <c r="G73" i="78" l="1"/>
  <c r="G6" i="78"/>
  <c r="M51" i="67"/>
  <c r="M50" i="67"/>
  <c r="M49" i="67"/>
  <c r="M48" i="67"/>
  <c r="M47" i="67"/>
  <c r="N45" i="67"/>
  <c r="H45" i="67"/>
  <c r="N44" i="67"/>
  <c r="H44" i="67"/>
  <c r="N43" i="67"/>
  <c r="N42" i="67"/>
  <c r="M41" i="67"/>
  <c r="O41" i="67" s="1"/>
  <c r="M40" i="67"/>
  <c r="O40" i="67" s="1"/>
  <c r="M39" i="67"/>
  <c r="O39" i="67" s="1"/>
  <c r="N38" i="67"/>
  <c r="M37" i="67"/>
  <c r="O37" i="67" s="1"/>
  <c r="M36" i="67"/>
  <c r="O36" i="67" s="1"/>
  <c r="M35" i="67"/>
  <c r="N34" i="67"/>
  <c r="M33" i="67"/>
  <c r="O33" i="67" s="1"/>
  <c r="M32" i="67"/>
  <c r="O32" i="67" s="1"/>
  <c r="M31" i="67"/>
  <c r="O31" i="67" s="1"/>
  <c r="N30" i="67"/>
  <c r="M29" i="67"/>
  <c r="M45" i="67" s="1"/>
  <c r="M28" i="67"/>
  <c r="M44" i="67" s="1"/>
  <c r="M27" i="67"/>
  <c r="N25" i="67"/>
  <c r="H24" i="67"/>
  <c r="M24" i="67" s="1"/>
  <c r="O24" i="67" s="1"/>
  <c r="N51" i="67" s="1"/>
  <c r="H23" i="67"/>
  <c r="M23" i="67" s="1"/>
  <c r="O23" i="67" s="1"/>
  <c r="N50" i="67" s="1"/>
  <c r="H22" i="67"/>
  <c r="M22" i="67" s="1"/>
  <c r="O22" i="67" s="1"/>
  <c r="N49" i="67" s="1"/>
  <c r="H21" i="67"/>
  <c r="M21" i="67" s="1"/>
  <c r="O21" i="67" s="1"/>
  <c r="N48" i="67" s="1"/>
  <c r="H20" i="67"/>
  <c r="M20" i="67" s="1"/>
  <c r="N19" i="67"/>
  <c r="N26" i="67" s="1"/>
  <c r="M18" i="67"/>
  <c r="O18" i="67" s="1"/>
  <c r="M17" i="67"/>
  <c r="O17" i="67" s="1"/>
  <c r="M16" i="67"/>
  <c r="O16" i="67" s="1"/>
  <c r="M15" i="67"/>
  <c r="O15" i="67" s="1"/>
  <c r="M14" i="67"/>
  <c r="N13" i="67"/>
  <c r="N12" i="67"/>
  <c r="M11" i="67"/>
  <c r="O11" i="67" s="1"/>
  <c r="M10" i="67"/>
  <c r="O10" i="67" s="1"/>
  <c r="M9" i="67"/>
  <c r="O9" i="67" s="1"/>
  <c r="M8" i="67"/>
  <c r="O8" i="67" s="1"/>
  <c r="M7" i="67"/>
  <c r="N6" i="67"/>
  <c r="G5" i="78" l="1"/>
  <c r="M30" i="67"/>
  <c r="O34" i="67"/>
  <c r="O27" i="67"/>
  <c r="O28" i="67"/>
  <c r="O44" i="67" s="1"/>
  <c r="O29" i="67"/>
  <c r="O45" i="67" s="1"/>
  <c r="M38" i="67"/>
  <c r="O42" i="67"/>
  <c r="O48" i="67"/>
  <c r="O50" i="67"/>
  <c r="O49" i="67"/>
  <c r="O51" i="67"/>
  <c r="M19" i="67"/>
  <c r="M12" i="67"/>
  <c r="M25" i="67"/>
  <c r="O20" i="67"/>
  <c r="O7" i="67"/>
  <c r="M13" i="67"/>
  <c r="O14" i="67"/>
  <c r="O19" i="67" s="1"/>
  <c r="M34" i="67"/>
  <c r="O35" i="67"/>
  <c r="O38" i="67" s="1"/>
  <c r="M42" i="67"/>
  <c r="M43" i="67"/>
  <c r="N46" i="67"/>
  <c r="M52" i="67"/>
  <c r="O25" i="67" l="1"/>
  <c r="N47" i="67"/>
  <c r="M53" i="67"/>
  <c r="M46" i="67"/>
  <c r="O30" i="67"/>
  <c r="M26" i="67"/>
  <c r="O26" i="67"/>
  <c r="O12" i="67"/>
  <c r="O13" i="67"/>
  <c r="O46" i="67"/>
  <c r="O43" i="67"/>
  <c r="M54" i="67" l="1"/>
  <c r="M6" i="67"/>
  <c r="N52" i="67"/>
  <c r="N53" i="67" s="1"/>
  <c r="N54" i="67" s="1"/>
  <c r="O47" i="67"/>
  <c r="O52" i="67" s="1"/>
  <c r="O53" i="67" s="1"/>
  <c r="O54" i="67" l="1"/>
  <c r="O6" i="67"/>
</calcChain>
</file>

<file path=xl/sharedStrings.xml><?xml version="1.0" encoding="utf-8"?>
<sst xmlns="http://schemas.openxmlformats.org/spreadsheetml/2006/main" count="714" uniqueCount="440">
  <si>
    <t>총 계</t>
    <phoneticPr fontId="2" type="noConversion"/>
  </si>
  <si>
    <t>1. 세입</t>
    <phoneticPr fontId="2" type="noConversion"/>
  </si>
  <si>
    <t>과목</t>
    <phoneticPr fontId="2" type="noConversion"/>
  </si>
  <si>
    <t>비교증감</t>
    <phoneticPr fontId="2" type="noConversion"/>
  </si>
  <si>
    <t>비고</t>
    <phoneticPr fontId="2" type="noConversion"/>
  </si>
  <si>
    <t>2. 세출</t>
    <phoneticPr fontId="2" type="noConversion"/>
  </si>
  <si>
    <t>(단위:천원)</t>
    <phoneticPr fontId="2" type="noConversion"/>
  </si>
  <si>
    <t>인건비</t>
    <phoneticPr fontId="2" type="noConversion"/>
  </si>
  <si>
    <t>소계</t>
    <phoneticPr fontId="2" type="noConversion"/>
  </si>
  <si>
    <t>제수당</t>
    <phoneticPr fontId="2" type="noConversion"/>
  </si>
  <si>
    <t>부담금</t>
    <phoneticPr fontId="2" type="noConversion"/>
  </si>
  <si>
    <t>운영비</t>
    <phoneticPr fontId="2" type="noConversion"/>
  </si>
  <si>
    <t>보호비</t>
    <phoneticPr fontId="2" type="noConversion"/>
  </si>
  <si>
    <t>도비지원</t>
    <phoneticPr fontId="2" type="noConversion"/>
  </si>
  <si>
    <t>기능보강</t>
    <phoneticPr fontId="2" type="noConversion"/>
  </si>
  <si>
    <t>법인전입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</si>
  <si>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</si>
  <si>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</si>
  <si>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</si>
  <si>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예산액</t>
    <phoneticPr fontId="2" type="noConversion"/>
  </si>
  <si>
    <t>증</t>
    <phoneticPr fontId="2" type="noConversion"/>
  </si>
  <si>
    <t>감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</si>
  <si>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</si>
  <si>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</si>
  <si>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</si>
  <si>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예산액</t>
    <phoneticPr fontId="2" type="noConversion"/>
  </si>
  <si>
    <t>증</t>
    <phoneticPr fontId="2" type="noConversion"/>
  </si>
  <si>
    <t>감</t>
    <phoneticPr fontId="2" type="noConversion"/>
  </si>
  <si>
    <t>인건비</t>
    <phoneticPr fontId="2" type="noConversion"/>
  </si>
  <si>
    <t>소계</t>
    <phoneticPr fontId="2" type="noConversion"/>
  </si>
  <si>
    <t>제수당</t>
    <phoneticPr fontId="2" type="noConversion"/>
  </si>
  <si>
    <t>부담금</t>
    <phoneticPr fontId="2" type="noConversion"/>
  </si>
  <si>
    <t>운영비</t>
    <phoneticPr fontId="2" type="noConversion"/>
  </si>
  <si>
    <t>보호비</t>
    <phoneticPr fontId="2" type="noConversion"/>
  </si>
  <si>
    <t>도비지원</t>
    <phoneticPr fontId="2" type="noConversion"/>
  </si>
  <si>
    <t>기능보강</t>
    <phoneticPr fontId="2" type="noConversion"/>
  </si>
  <si>
    <t>법인전입</t>
    <phoneticPr fontId="2" type="noConversion"/>
  </si>
  <si>
    <t>향  림   재   활   원</t>
    <phoneticPr fontId="2" type="noConversion"/>
  </si>
  <si>
    <t>-</t>
    <phoneticPr fontId="2" type="noConversion"/>
  </si>
  <si>
    <t>2004년</t>
    <phoneticPr fontId="2" type="noConversion"/>
  </si>
  <si>
    <t xml:space="preserve">2005년 </t>
    <phoneticPr fontId="2" type="noConversion"/>
  </si>
  <si>
    <t xml:space="preserve">2005년 </t>
    <phoneticPr fontId="2" type="noConversion"/>
  </si>
  <si>
    <t xml:space="preserve">         2005년 향림재활원 세입.세출(안)</t>
    <phoneticPr fontId="2" type="noConversion"/>
  </si>
  <si>
    <t>제1조</t>
    <phoneticPr fontId="2" type="noConversion"/>
  </si>
  <si>
    <t>제2조</t>
    <phoneticPr fontId="2" type="noConversion"/>
  </si>
  <si>
    <t xml:space="preserve">제3조   </t>
    <phoneticPr fontId="2" type="noConversion"/>
  </si>
  <si>
    <t>1) 세입의 주요재원은 다음과 같다.</t>
    <phoneticPr fontId="2" type="noConversion"/>
  </si>
  <si>
    <t>2) 세출의 내용은 다음과 같다.</t>
    <phoneticPr fontId="2" type="noConversion"/>
  </si>
  <si>
    <t>제4조</t>
    <phoneticPr fontId="2" type="noConversion"/>
  </si>
  <si>
    <t>제5조</t>
    <phoneticPr fontId="2" type="noConversion"/>
  </si>
  <si>
    <t>제7조</t>
    <phoneticPr fontId="2" type="noConversion"/>
  </si>
  <si>
    <t>예  산  총  칙</t>
    <phoneticPr fontId="2" type="noConversion"/>
  </si>
  <si>
    <t>(단위 : 천원)</t>
    <phoneticPr fontId="2" type="noConversion"/>
  </si>
  <si>
    <t>비율(%)</t>
    <phoneticPr fontId="2" type="noConversion"/>
  </si>
  <si>
    <t>사무비</t>
    <phoneticPr fontId="2" type="noConversion"/>
  </si>
  <si>
    <t>전입금</t>
    <phoneticPr fontId="2" type="noConversion"/>
  </si>
  <si>
    <t>이월금</t>
    <phoneticPr fontId="2" type="noConversion"/>
  </si>
  <si>
    <t>사업비</t>
    <phoneticPr fontId="2" type="noConversion"/>
  </si>
  <si>
    <t>잡수입</t>
    <phoneticPr fontId="2" type="noConversion"/>
  </si>
  <si>
    <t>과      목</t>
    <phoneticPr fontId="2" type="noConversion"/>
  </si>
  <si>
    <t>비교증감
(B-A)</t>
    <phoneticPr fontId="2" type="noConversion"/>
  </si>
  <si>
    <t>산 출 내 역</t>
    <phoneticPr fontId="2" type="noConversion"/>
  </si>
  <si>
    <t>(단위 ; 천원)</t>
    <phoneticPr fontId="2" type="noConversion"/>
  </si>
  <si>
    <t>비율</t>
    <phoneticPr fontId="2" type="noConversion"/>
  </si>
  <si>
    <t>(B-A)</t>
    <phoneticPr fontId="2" type="noConversion"/>
  </si>
  <si>
    <t>(%)</t>
    <phoneticPr fontId="2" type="noConversion"/>
  </si>
  <si>
    <t>기타보조금</t>
    <phoneticPr fontId="2" type="noConversion"/>
  </si>
  <si>
    <t>후원금</t>
    <phoneticPr fontId="2" type="noConversion"/>
  </si>
  <si>
    <t>제6조</t>
    <phoneticPr fontId="2" type="noConversion"/>
  </si>
  <si>
    <t>국가 또는 지방자치단체로부터 교부된 보조금, 지정후원금 및 수익자부담금 경비 등은 추가경정 예산의 성립 이전이라도</t>
    <phoneticPr fontId="2" type="noConversion"/>
  </si>
  <si>
    <t>보조금등 수입목적에 적절한 경우 먼저 사용할 수 있으며, 이는 차기 추가경정 예산에 반영하여야 한다.</t>
    <phoneticPr fontId="2" type="noConversion"/>
  </si>
  <si>
    <t>세출경비의 부족이 생겼을 때는 사회복지법인 재무·회계 규칙 제16조에 의거하여 예산을 전용할 수 있다.</t>
    <phoneticPr fontId="2" type="noConversion"/>
  </si>
  <si>
    <t>단, 동일 항내의 목간전용이 불가피한 경우에는 법인대표 이사(또는 시설의 장)에게 그 권한을 위임한다.</t>
    <phoneticPr fontId="2" type="noConversion"/>
  </si>
  <si>
    <t>입소비용수입</t>
    <phoneticPr fontId="2" type="noConversion"/>
  </si>
  <si>
    <t>시.도 보조금</t>
    <phoneticPr fontId="2" type="noConversion"/>
  </si>
  <si>
    <t>시.군.구 보조금</t>
    <phoneticPr fontId="2" type="noConversion"/>
  </si>
  <si>
    <t>후원금수입</t>
    <phoneticPr fontId="2" type="noConversion"/>
  </si>
  <si>
    <t>지정후원금</t>
    <phoneticPr fontId="2" type="noConversion"/>
  </si>
  <si>
    <t>비지정후원금</t>
    <phoneticPr fontId="2" type="noConversion"/>
  </si>
  <si>
    <t>전년도이월금</t>
    <phoneticPr fontId="2" type="noConversion"/>
  </si>
  <si>
    <t xml:space="preserve">잡수입 </t>
    <phoneticPr fontId="2" type="noConversion"/>
  </si>
  <si>
    <t>기타예금이자수입</t>
    <phoneticPr fontId="2" type="noConversion"/>
  </si>
  <si>
    <t>기타잡수입</t>
    <phoneticPr fontId="2" type="noConversion"/>
  </si>
  <si>
    <t>*</t>
    <phoneticPr fontId="2" type="noConversion"/>
  </si>
  <si>
    <t>기관운영비</t>
    <phoneticPr fontId="2" type="noConversion"/>
  </si>
  <si>
    <t>총    계</t>
    <phoneticPr fontId="2" type="noConversion"/>
  </si>
  <si>
    <t>급여</t>
    <phoneticPr fontId="2" type="noConversion"/>
  </si>
  <si>
    <t>기본급</t>
    <phoneticPr fontId="2" type="noConversion"/>
  </si>
  <si>
    <t>임직원 보수일람표 참조</t>
    <phoneticPr fontId="2" type="noConversion"/>
  </si>
  <si>
    <t>퇴직적립금</t>
    <phoneticPr fontId="2" type="noConversion"/>
  </si>
  <si>
    <t>사회보험부담금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</si>
  <si>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</si>
  <si>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</si>
  <si>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</si>
  <si>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</si>
  <si>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자산취득비</t>
    <phoneticPr fontId="2" type="noConversion"/>
  </si>
  <si>
    <t>의료비</t>
    <phoneticPr fontId="2" type="noConversion"/>
  </si>
  <si>
    <t>특별급식비</t>
    <phoneticPr fontId="2" type="noConversion"/>
  </si>
  <si>
    <t>보조금</t>
    <phoneticPr fontId="2" type="noConversion"/>
  </si>
  <si>
    <t>자부담</t>
    <phoneticPr fontId="2" type="noConversion"/>
  </si>
  <si>
    <t>보조금 수입</t>
    <phoneticPr fontId="2" type="noConversion"/>
  </si>
  <si>
    <t>2019년 광주시장애인단기보호시설 임.직원 보수일람표</t>
    <phoneticPr fontId="2" type="noConversion"/>
  </si>
  <si>
    <r>
      <t>(시설명 :</t>
    </r>
    <r>
      <rPr>
        <sz val="10"/>
        <rFont val="굴림"/>
        <family val="3"/>
        <charset val="129"/>
      </rPr>
      <t>단기보호</t>
    </r>
    <r>
      <rPr>
        <b/>
        <sz val="10"/>
        <rFont val="굴림"/>
        <family val="3"/>
        <charset val="129"/>
      </rPr>
      <t>)</t>
    </r>
    <phoneticPr fontId="2" type="noConversion"/>
  </si>
  <si>
    <t>(단위:원)</t>
    <phoneticPr fontId="2" type="noConversion"/>
  </si>
  <si>
    <t>구     분</t>
    <phoneticPr fontId="2" type="noConversion"/>
  </si>
  <si>
    <t>성  명</t>
    <phoneticPr fontId="2" type="noConversion"/>
  </si>
  <si>
    <t>직위</t>
    <phoneticPr fontId="2" type="noConversion"/>
  </si>
  <si>
    <t>직급</t>
    <phoneticPr fontId="25" type="noConversion"/>
  </si>
  <si>
    <t>호봉</t>
    <phoneticPr fontId="2" type="noConversion"/>
  </si>
  <si>
    <t>산출기초</t>
    <phoneticPr fontId="2" type="noConversion"/>
  </si>
  <si>
    <t>신청액</t>
    <phoneticPr fontId="2" type="noConversion"/>
  </si>
  <si>
    <t>비 
고</t>
    <phoneticPr fontId="2" type="noConversion"/>
  </si>
  <si>
    <t>기준액</t>
    <phoneticPr fontId="2" type="noConversion"/>
  </si>
  <si>
    <t>월
시간
일</t>
    <phoneticPr fontId="2" type="noConversion"/>
  </si>
  <si>
    <t>인</t>
    <phoneticPr fontId="2" type="noConversion"/>
  </si>
  <si>
    <t>금월신청액</t>
    <phoneticPr fontId="2" type="noConversion"/>
  </si>
  <si>
    <t>전월차감액</t>
    <phoneticPr fontId="2" type="noConversion"/>
  </si>
  <si>
    <t>소요액</t>
    <phoneticPr fontId="2" type="noConversion"/>
  </si>
  <si>
    <t xml:space="preserve"> 급여 </t>
    <phoneticPr fontId="2" type="noConversion"/>
  </si>
  <si>
    <t>급여</t>
    <phoneticPr fontId="25" type="noConversion"/>
  </si>
  <si>
    <t>기
본
급</t>
    <phoneticPr fontId="2" type="noConversion"/>
  </si>
  <si>
    <t>김인환</t>
    <phoneticPr fontId="2" type="noConversion"/>
  </si>
  <si>
    <t>김인환</t>
    <phoneticPr fontId="25" type="noConversion"/>
  </si>
  <si>
    <t>생활복지사</t>
    <phoneticPr fontId="2" type="noConversion"/>
  </si>
  <si>
    <t>3급</t>
    <phoneticPr fontId="25" type="noConversion"/>
  </si>
  <si>
    <t>*</t>
    <phoneticPr fontId="25" type="noConversion"/>
  </si>
  <si>
    <t>남연우</t>
    <phoneticPr fontId="25" type="noConversion"/>
  </si>
  <si>
    <t>생활지도원(직원)</t>
    <phoneticPr fontId="25" type="noConversion"/>
  </si>
  <si>
    <t>김은숙</t>
    <phoneticPr fontId="25" type="noConversion"/>
  </si>
  <si>
    <t>기본급소계</t>
    <phoneticPr fontId="25" type="noConversion"/>
  </si>
  <si>
    <t>기본급 목계</t>
    <phoneticPr fontId="2" type="noConversion"/>
  </si>
  <si>
    <t>시간외 근무수당</t>
    <phoneticPr fontId="25" type="noConversion"/>
  </si>
  <si>
    <t>월20시간</t>
    <phoneticPr fontId="25" type="noConversion"/>
  </si>
  <si>
    <t>월40시간</t>
    <phoneticPr fontId="25" type="noConversion"/>
  </si>
  <si>
    <t>시간외근무수당</t>
    <phoneticPr fontId="25" type="noConversion"/>
  </si>
  <si>
    <t>명절휴가비</t>
    <phoneticPr fontId="25" type="noConversion"/>
  </si>
  <si>
    <t>제수당 목계</t>
    <phoneticPr fontId="25" type="noConversion"/>
  </si>
  <si>
    <t>사회
보험
부담금</t>
    <phoneticPr fontId="2" type="noConversion"/>
  </si>
  <si>
    <t>국민연금9%(4.5%)</t>
    <phoneticPr fontId="25" type="noConversion"/>
  </si>
  <si>
    <t>건강보험5.99%(2.995%)</t>
    <phoneticPr fontId="25" type="noConversion"/>
  </si>
  <si>
    <t>고용보험(1.1%)</t>
    <phoneticPr fontId="25" type="noConversion"/>
  </si>
  <si>
    <t>산재보험(0.78%)</t>
    <phoneticPr fontId="25" type="noConversion"/>
  </si>
  <si>
    <t>합계</t>
    <phoneticPr fontId="25" type="noConversion"/>
  </si>
  <si>
    <t>4대보험소계</t>
    <phoneticPr fontId="25" type="noConversion"/>
  </si>
  <si>
    <t>퇴직적립</t>
    <phoneticPr fontId="25" type="noConversion"/>
  </si>
  <si>
    <t>퇴직금소계</t>
    <phoneticPr fontId="25" type="noConversion"/>
  </si>
  <si>
    <t>사회보험부담금 목계</t>
    <phoneticPr fontId="2" type="noConversion"/>
  </si>
  <si>
    <t>인건비 총계</t>
    <phoneticPr fontId="2" type="noConversion"/>
  </si>
  <si>
    <t xml:space="preserve"> </t>
    <phoneticPr fontId="25" type="noConversion"/>
  </si>
  <si>
    <t>법인전입금</t>
    <phoneticPr fontId="2" type="noConversion"/>
  </si>
  <si>
    <t>국고보조금</t>
    <phoneticPr fontId="2" type="noConversion"/>
  </si>
  <si>
    <t>입소자 부담금수입</t>
    <phoneticPr fontId="2" type="noConversion"/>
  </si>
  <si>
    <t>보조금 수입</t>
    <phoneticPr fontId="2" type="noConversion"/>
  </si>
  <si>
    <t>시설운영비</t>
    <phoneticPr fontId="2" type="noConversion"/>
  </si>
  <si>
    <t>국민기초생계보장급여</t>
    <phoneticPr fontId="2" type="noConversion"/>
  </si>
  <si>
    <t>연장근로수당</t>
    <phoneticPr fontId="2" type="noConversion"/>
  </si>
  <si>
    <t>전입금</t>
    <phoneticPr fontId="2" type="noConversion"/>
  </si>
  <si>
    <t>법인전입금 (후원금)</t>
    <phoneticPr fontId="2" type="noConversion"/>
  </si>
  <si>
    <t>전년도이월금 (후원금)</t>
    <phoneticPr fontId="2" type="noConversion"/>
  </si>
  <si>
    <t>식대</t>
    <phoneticPr fontId="2" type="noConversion"/>
  </si>
  <si>
    <t>기타잡수입</t>
    <phoneticPr fontId="2" type="noConversion"/>
  </si>
  <si>
    <t>퇴직금 및 퇴직적립금</t>
    <phoneticPr fontId="2" type="noConversion"/>
  </si>
  <si>
    <t>사회보험 부담금</t>
    <phoneticPr fontId="2" type="noConversion"/>
  </si>
  <si>
    <t>업무추진비</t>
    <phoneticPr fontId="2" type="noConversion"/>
  </si>
  <si>
    <t>운영비</t>
    <phoneticPr fontId="2" type="noConversion"/>
  </si>
  <si>
    <t>수용비 및  수수료</t>
    <phoneticPr fontId="2" type="noConversion"/>
  </si>
  <si>
    <t>시설비</t>
    <phoneticPr fontId="2" type="noConversion"/>
  </si>
  <si>
    <t>시설장비유지비</t>
    <phoneticPr fontId="2" type="noConversion"/>
  </si>
  <si>
    <t>재산조성비</t>
    <phoneticPr fontId="2" type="noConversion"/>
  </si>
  <si>
    <t>수용기관경비</t>
    <phoneticPr fontId="2" type="noConversion"/>
  </si>
  <si>
    <t>피복비</t>
    <phoneticPr fontId="2" type="noConversion"/>
  </si>
  <si>
    <t>사회심리재활사업비</t>
    <phoneticPr fontId="2" type="noConversion"/>
  </si>
  <si>
    <t>사업비</t>
    <phoneticPr fontId="2" type="noConversion"/>
  </si>
  <si>
    <t>예비비 및 기타</t>
    <phoneticPr fontId="2" type="noConversion"/>
  </si>
  <si>
    <t>예비비</t>
    <phoneticPr fontId="2" type="noConversion"/>
  </si>
  <si>
    <t>반환금</t>
    <phoneticPr fontId="2" type="noConversion"/>
  </si>
  <si>
    <t>사무비</t>
    <phoneticPr fontId="2" type="noConversion"/>
  </si>
  <si>
    <t>운영비</t>
    <phoneticPr fontId="2" type="noConversion"/>
  </si>
  <si>
    <t xml:space="preserve">    품안의집</t>
    <phoneticPr fontId="2" type="noConversion"/>
  </si>
  <si>
    <t>실비입소자비용</t>
    <phoneticPr fontId="2" type="noConversion"/>
  </si>
  <si>
    <t>공기청정기지원사업</t>
    <phoneticPr fontId="2" type="noConversion"/>
  </si>
  <si>
    <t>공기청정기지원사업</t>
    <phoneticPr fontId="2" type="noConversion"/>
  </si>
  <si>
    <t>운영지원 7종</t>
    <phoneticPr fontId="2" type="noConversion"/>
  </si>
  <si>
    <t>입소자지원 4종</t>
    <phoneticPr fontId="2" type="noConversion"/>
  </si>
  <si>
    <t>공기청정기지원사업</t>
    <phoneticPr fontId="2" type="noConversion"/>
  </si>
  <si>
    <t>운영지원 7종</t>
    <phoneticPr fontId="2" type="noConversion"/>
  </si>
  <si>
    <t>입소자지원 4종</t>
    <phoneticPr fontId="2" type="noConversion"/>
  </si>
  <si>
    <t>보치아프로그램</t>
    <phoneticPr fontId="2" type="noConversion"/>
  </si>
  <si>
    <t>시설운영 등 지정후원금</t>
    <phoneticPr fontId="2" type="noConversion"/>
  </si>
  <si>
    <t>경장협 결연후원금</t>
    <phoneticPr fontId="2" type="noConversion"/>
  </si>
  <si>
    <t>개인 지정후원금</t>
    <phoneticPr fontId="2" type="noConversion"/>
  </si>
  <si>
    <t>경기도청후원금</t>
    <phoneticPr fontId="2" type="noConversion"/>
  </si>
  <si>
    <t>시설운영지원금</t>
    <phoneticPr fontId="2" type="noConversion"/>
  </si>
  <si>
    <t>예금이자수입</t>
    <phoneticPr fontId="2" type="noConversion"/>
  </si>
  <si>
    <t>운영위원회 회의비</t>
    <phoneticPr fontId="2" type="noConversion"/>
  </si>
  <si>
    <t>생계비</t>
    <phoneticPr fontId="2" type="noConversion"/>
  </si>
  <si>
    <t>장의비</t>
    <phoneticPr fontId="2" type="noConversion"/>
  </si>
  <si>
    <t>교육비</t>
    <phoneticPr fontId="2" type="noConversion"/>
  </si>
  <si>
    <t>기타교육비</t>
    <phoneticPr fontId="2" type="noConversion"/>
  </si>
  <si>
    <t>교육재활사업비</t>
    <phoneticPr fontId="2" type="noConversion"/>
  </si>
  <si>
    <t>재활사업비</t>
    <phoneticPr fontId="2" type="noConversion"/>
  </si>
  <si>
    <t>2021년도</t>
    <phoneticPr fontId="2" type="noConversion"/>
  </si>
  <si>
    <t xml:space="preserve">   ① 입소자비용수입 9,600천원</t>
    <phoneticPr fontId="2" type="noConversion"/>
  </si>
  <si>
    <t>2021년도 명시이월사업은 명시이월 사업비 명세서와 같다 : 해당없음</t>
  </si>
  <si>
    <t>2021년도 계속비사업은 계속비조서와 같다 : 해당없음</t>
  </si>
  <si>
    <t>세입.세출 예산서</t>
    <phoneticPr fontId="2" type="noConversion"/>
  </si>
  <si>
    <t>경기도장애인체육회</t>
    <phoneticPr fontId="2" type="noConversion"/>
  </si>
  <si>
    <t>공동모금회사업비</t>
    <phoneticPr fontId="2" type="noConversion"/>
  </si>
  <si>
    <t>20년도 지정후원금 이월금</t>
  </si>
  <si>
    <t>20년도 비지정후원금 이월금</t>
  </si>
  <si>
    <t>20년도 법인전입금(후원금) 이월금</t>
  </si>
  <si>
    <t>후원금수입</t>
    <phoneticPr fontId="2" type="noConversion"/>
  </si>
  <si>
    <t>전기안전관리수수료</t>
    <phoneticPr fontId="2" type="noConversion"/>
  </si>
  <si>
    <t>소모품 및 보수물품</t>
    <phoneticPr fontId="2" type="noConversion"/>
  </si>
  <si>
    <t>CCTV 및 출퇴근기록기 유지비</t>
    <phoneticPr fontId="2" type="noConversion"/>
  </si>
  <si>
    <t>정수기임대료</t>
    <phoneticPr fontId="2" type="noConversion"/>
  </si>
  <si>
    <t>하이패스충전비</t>
    <phoneticPr fontId="2" type="noConversion"/>
  </si>
  <si>
    <t>폐기물처리비</t>
    <phoneticPr fontId="2" type="noConversion"/>
  </si>
  <si>
    <t>복사기임대료</t>
    <phoneticPr fontId="2" type="noConversion"/>
  </si>
  <si>
    <t>프린터임대료</t>
    <phoneticPr fontId="2" type="noConversion"/>
  </si>
  <si>
    <t>정기소독비</t>
    <phoneticPr fontId="2" type="noConversion"/>
  </si>
  <si>
    <t>사원증발급비</t>
    <phoneticPr fontId="2" type="noConversion"/>
  </si>
  <si>
    <t>퇴직연금수수료</t>
    <phoneticPr fontId="2" type="noConversion"/>
  </si>
  <si>
    <t>공기청정기임대료</t>
    <phoneticPr fontId="2" type="noConversion"/>
  </si>
  <si>
    <t>엘리베이터유지보수료</t>
    <phoneticPr fontId="2" type="noConversion"/>
  </si>
  <si>
    <t>소방시설작동점검(2회)</t>
    <phoneticPr fontId="2" type="noConversion"/>
  </si>
  <si>
    <t>방역물품구입</t>
    <phoneticPr fontId="2" type="noConversion"/>
  </si>
  <si>
    <t>시설환경개선 물품구입비</t>
    <phoneticPr fontId="2" type="noConversion"/>
  </si>
  <si>
    <t>홈페이지 유지관리비</t>
    <phoneticPr fontId="2" type="noConversion"/>
  </si>
  <si>
    <t>공인인증서 갱신비</t>
    <phoneticPr fontId="2" type="noConversion"/>
  </si>
  <si>
    <t>토지임대료</t>
    <phoneticPr fontId="2" type="noConversion"/>
  </si>
  <si>
    <t>사회복지실습진행비</t>
    <phoneticPr fontId="2" type="noConversion"/>
  </si>
  <si>
    <t>식당소모품구입</t>
    <phoneticPr fontId="2" type="noConversion"/>
  </si>
  <si>
    <t>식당 부품수리비</t>
    <phoneticPr fontId="2" type="noConversion"/>
  </si>
  <si>
    <t>조리원구인비</t>
    <phoneticPr fontId="2" type="noConversion"/>
  </si>
  <si>
    <t>음식물쓰레기 처리비</t>
    <phoneticPr fontId="2" type="noConversion"/>
  </si>
  <si>
    <t>보건증발급비</t>
    <phoneticPr fontId="2" type="noConversion"/>
  </si>
  <si>
    <t>후원자 모집관련 제작비</t>
    <phoneticPr fontId="2" type="noConversion"/>
  </si>
  <si>
    <t>CMS사용료 및 수수료</t>
    <phoneticPr fontId="2" type="noConversion"/>
  </si>
  <si>
    <t>초대원장 및 이사장 추모화환</t>
    <phoneticPr fontId="2" type="noConversion"/>
  </si>
  <si>
    <t>상하수도요금</t>
    <phoneticPr fontId="2" type="noConversion"/>
  </si>
  <si>
    <t>전기요금</t>
    <phoneticPr fontId="2" type="noConversion"/>
  </si>
  <si>
    <t>전화요금</t>
    <phoneticPr fontId="2" type="noConversion"/>
  </si>
  <si>
    <t>취사연료비용</t>
    <phoneticPr fontId="2" type="noConversion"/>
  </si>
  <si>
    <t>우편요금(소식지 발송 등)</t>
    <phoneticPr fontId="2" type="noConversion"/>
  </si>
  <si>
    <t>협회비</t>
    <phoneticPr fontId="2" type="noConversion"/>
  </si>
  <si>
    <t>여행자보험비</t>
    <phoneticPr fontId="2" type="noConversion"/>
  </si>
  <si>
    <t>화재보험비</t>
    <phoneticPr fontId="2" type="noConversion"/>
  </si>
  <si>
    <t>승강기보험비</t>
    <phoneticPr fontId="2" type="noConversion"/>
  </si>
  <si>
    <t>차량보험비</t>
    <phoneticPr fontId="2" type="noConversion"/>
  </si>
  <si>
    <t>자동차세.환경개선부담금</t>
    <phoneticPr fontId="2" type="noConversion"/>
  </si>
  <si>
    <t>영업배상책임보험</t>
    <phoneticPr fontId="2" type="noConversion"/>
  </si>
  <si>
    <t>집단금식소 설치·운영 등록면허세</t>
    <phoneticPr fontId="2" type="noConversion"/>
  </si>
  <si>
    <t>차량정기검사비</t>
    <phoneticPr fontId="2" type="noConversion"/>
  </si>
  <si>
    <t>차량유류비</t>
    <phoneticPr fontId="2" type="noConversion"/>
  </si>
  <si>
    <t>차량보수비</t>
    <phoneticPr fontId="2" type="noConversion"/>
  </si>
  <si>
    <t>종사자 체육대회</t>
    <phoneticPr fontId="2" type="noConversion"/>
  </si>
  <si>
    <t>종사자 건강검진비</t>
    <phoneticPr fontId="2" type="noConversion"/>
  </si>
  <si>
    <t>종사자 워크샵 비용</t>
    <phoneticPr fontId="2" type="noConversion"/>
  </si>
  <si>
    <t>종사자 구충제구입</t>
    <phoneticPr fontId="2" type="noConversion"/>
  </si>
  <si>
    <t>종사자 인권교육 진행비</t>
    <phoneticPr fontId="2" type="noConversion"/>
  </si>
  <si>
    <t>종사자 외부교육비</t>
    <phoneticPr fontId="2" type="noConversion"/>
  </si>
  <si>
    <t>시설비</t>
    <phoneticPr fontId="2" type="noConversion"/>
  </si>
  <si>
    <t>자동문설치공사</t>
    <phoneticPr fontId="2" type="noConversion"/>
  </si>
  <si>
    <t>환경개선사업비</t>
    <phoneticPr fontId="2" type="noConversion"/>
  </si>
  <si>
    <t>비품구입</t>
    <phoneticPr fontId="2" type="noConversion"/>
  </si>
  <si>
    <t>차량할부금</t>
    <phoneticPr fontId="2" type="noConversion"/>
  </si>
  <si>
    <t>비품구입(식당)</t>
    <phoneticPr fontId="2" type="noConversion"/>
  </si>
  <si>
    <t>시설장비유지비용</t>
    <phoneticPr fontId="2" type="noConversion"/>
  </si>
  <si>
    <t>생계비</t>
    <phoneticPr fontId="2" type="noConversion"/>
  </si>
  <si>
    <t>월동대책비</t>
    <phoneticPr fontId="2" type="noConversion"/>
  </si>
  <si>
    <t>이용자 생활용품 구입</t>
    <phoneticPr fontId="2" type="noConversion"/>
  </si>
  <si>
    <t>특별위로금</t>
    <phoneticPr fontId="2" type="noConversion"/>
  </si>
  <si>
    <t>장의비</t>
    <phoneticPr fontId="2" type="noConversion"/>
  </si>
  <si>
    <t>피복비</t>
    <phoneticPr fontId="2" type="noConversion"/>
  </si>
  <si>
    <t>간병비</t>
    <phoneticPr fontId="2" type="noConversion"/>
  </si>
  <si>
    <t>의약품구입</t>
    <phoneticPr fontId="2" type="noConversion"/>
  </si>
  <si>
    <t>이용자 구충제구입</t>
    <phoneticPr fontId="2" type="noConversion"/>
  </si>
  <si>
    <t>이용자 건강검진비</t>
    <phoneticPr fontId="2" type="noConversion"/>
  </si>
  <si>
    <t>이용자 의료비</t>
    <phoneticPr fontId="2" type="noConversion"/>
  </si>
  <si>
    <t>경장협 결연후원금</t>
    <phoneticPr fontId="2" type="noConversion"/>
  </si>
  <si>
    <t>유제품구입</t>
    <phoneticPr fontId="2" type="noConversion"/>
  </si>
  <si>
    <t>특수영양식구입</t>
    <phoneticPr fontId="2" type="noConversion"/>
  </si>
  <si>
    <t>이용자 간식비</t>
    <phoneticPr fontId="2" type="noConversion"/>
  </si>
  <si>
    <t>특별급식비</t>
    <phoneticPr fontId="2" type="noConversion"/>
  </si>
  <si>
    <t>지정 결연후원금</t>
    <phoneticPr fontId="2" type="noConversion"/>
  </si>
  <si>
    <t>이용자 인권교육 및 성교육</t>
    <phoneticPr fontId="2" type="noConversion"/>
  </si>
  <si>
    <t>보치아프로그램</t>
    <phoneticPr fontId="2" type="noConversion"/>
  </si>
  <si>
    <t>경기도장애인체육회</t>
    <phoneticPr fontId="2" type="noConversion"/>
  </si>
  <si>
    <t>시설장애인체육대회</t>
    <phoneticPr fontId="2" type="noConversion"/>
  </si>
  <si>
    <t>시설장애인작품전시회</t>
    <phoneticPr fontId="2" type="noConversion"/>
  </si>
  <si>
    <t>사후관리프로그램</t>
    <phoneticPr fontId="2" type="noConversion"/>
  </si>
  <si>
    <t>물놀이프로그램</t>
    <phoneticPr fontId="2" type="noConversion"/>
  </si>
  <si>
    <t>문화활동프로그램</t>
    <phoneticPr fontId="2" type="noConversion"/>
  </si>
  <si>
    <t>장애인의날</t>
    <phoneticPr fontId="2" type="noConversion"/>
  </si>
  <si>
    <t>성탄예술제</t>
    <phoneticPr fontId="2" type="noConversion"/>
  </si>
  <si>
    <t>명절프로그램(도청후원)</t>
    <phoneticPr fontId="2" type="noConversion"/>
  </si>
  <si>
    <t>토탈공예프로그램</t>
    <phoneticPr fontId="2" type="noConversion"/>
  </si>
  <si>
    <t>요리프로그램</t>
    <phoneticPr fontId="2" type="noConversion"/>
  </si>
  <si>
    <t>인권지킴이단</t>
    <phoneticPr fontId="2" type="noConversion"/>
  </si>
  <si>
    <t>잡수입 예비비(사망자보관금)</t>
    <phoneticPr fontId="2" type="noConversion"/>
  </si>
  <si>
    <t>20년 보조금사업 이자반납</t>
    <phoneticPr fontId="2" type="noConversion"/>
  </si>
  <si>
    <t>사무비</t>
    <phoneticPr fontId="2" type="noConversion"/>
  </si>
  <si>
    <t>운영비</t>
    <phoneticPr fontId="2" type="noConversion"/>
  </si>
  <si>
    <t>사업비</t>
    <phoneticPr fontId="2" type="noConversion"/>
  </si>
  <si>
    <t>운영비</t>
    <phoneticPr fontId="2" type="noConversion"/>
  </si>
  <si>
    <t>2021년</t>
    <phoneticPr fontId="2" type="noConversion"/>
  </si>
  <si>
    <t xml:space="preserve">   ③ 후원금수입 27,235천원</t>
    <phoneticPr fontId="2" type="noConversion"/>
  </si>
  <si>
    <t xml:space="preserve">   ④ 법인전입금 4,000천원</t>
    <phoneticPr fontId="2" type="noConversion"/>
  </si>
  <si>
    <t xml:space="preserve">   ⑥ 잡수입 63,635천원</t>
    <phoneticPr fontId="2" type="noConversion"/>
  </si>
  <si>
    <t xml:space="preserve">   ⑤ 이월금 86,551천원</t>
    <phoneticPr fontId="2" type="noConversion"/>
  </si>
  <si>
    <t xml:space="preserve">   ② 재산조성비 25,282천원</t>
    <phoneticPr fontId="2" type="noConversion"/>
  </si>
  <si>
    <t xml:space="preserve">   ③ 사업비 491,800천원</t>
    <phoneticPr fontId="2" type="noConversion"/>
  </si>
  <si>
    <t xml:space="preserve">   ④ 예비비 57,343천원</t>
    <phoneticPr fontId="2" type="noConversion"/>
  </si>
  <si>
    <t>2021년도</t>
    <phoneticPr fontId="2" type="noConversion"/>
  </si>
  <si>
    <t>기능보강사업(난방기기보급)</t>
    <phoneticPr fontId="2" type="noConversion"/>
  </si>
  <si>
    <t>20년도 보조금 집행잔액 및 이자</t>
    <phoneticPr fontId="2" type="noConversion"/>
  </si>
  <si>
    <t>20년도 생계급여 이월금</t>
    <phoneticPr fontId="2" type="noConversion"/>
  </si>
  <si>
    <t>20년도 실비입소비용 이월금</t>
    <phoneticPr fontId="2" type="noConversion"/>
  </si>
  <si>
    <t>20년도 잡수입 이월금</t>
    <phoneticPr fontId="2" type="noConversion"/>
  </si>
  <si>
    <t>20년도 식비 이월금</t>
    <phoneticPr fontId="2" type="noConversion"/>
  </si>
  <si>
    <t>20년도 전입금 이월금</t>
    <phoneticPr fontId="2" type="noConversion"/>
  </si>
  <si>
    <t>20년도 사업비 이자이월금(후원금)</t>
    <phoneticPr fontId="2" type="noConversion"/>
  </si>
  <si>
    <t>기능보강사업(난방기기지원)</t>
    <phoneticPr fontId="2" type="noConversion"/>
  </si>
  <si>
    <t>20년 발생이자</t>
  </si>
  <si>
    <t>2021년도 품안의 집 2차추경 세입·세출 총괄표(안)</t>
  </si>
  <si>
    <t>(단위 : 천원)</t>
    <phoneticPr fontId="2" type="noConversion"/>
  </si>
  <si>
    <t>세             입</t>
    <phoneticPr fontId="2" type="noConversion"/>
  </si>
  <si>
    <t>세            출</t>
    <phoneticPr fontId="2" type="noConversion"/>
  </si>
  <si>
    <t>관</t>
    <phoneticPr fontId="2" type="noConversion"/>
  </si>
  <si>
    <t>항</t>
    <phoneticPr fontId="2" type="noConversion"/>
  </si>
  <si>
    <t>2021년도
1차추경예산
예산(A)</t>
    <phoneticPr fontId="2" type="noConversion"/>
  </si>
  <si>
    <t>2021년도
2차추경예산(B)</t>
    <phoneticPr fontId="2" type="noConversion"/>
  </si>
  <si>
    <t>증  감</t>
    <phoneticPr fontId="2" type="noConversion"/>
  </si>
  <si>
    <t>2021년도
1차추경예산
예산(A)</t>
    <phoneticPr fontId="2" type="noConversion"/>
  </si>
  <si>
    <t>금액</t>
    <phoneticPr fontId="2" type="noConversion"/>
  </si>
  <si>
    <t>비율(%)</t>
    <phoneticPr fontId="2" type="noConversion"/>
  </si>
  <si>
    <t>입소자
부담금수입</t>
    <phoneticPr fontId="2" type="noConversion"/>
  </si>
  <si>
    <t>입소비용
수입</t>
    <phoneticPr fontId="2" type="noConversion"/>
  </si>
  <si>
    <t>사무비</t>
    <phoneticPr fontId="2" type="noConversion"/>
  </si>
  <si>
    <t>소계</t>
    <phoneticPr fontId="2" type="noConversion"/>
  </si>
  <si>
    <t>보조금
수입</t>
    <phoneticPr fontId="2" type="noConversion"/>
  </si>
  <si>
    <t>인건비</t>
    <phoneticPr fontId="2" type="noConversion"/>
  </si>
  <si>
    <t>후원금
수입</t>
    <phoneticPr fontId="2" type="noConversion"/>
  </si>
  <si>
    <t>업무
추진비</t>
    <phoneticPr fontId="2" type="noConversion"/>
  </si>
  <si>
    <t>전입금</t>
    <phoneticPr fontId="2" type="noConversion"/>
  </si>
  <si>
    <t>전입금</t>
    <phoneticPr fontId="2" type="noConversion"/>
  </si>
  <si>
    <t>운영비</t>
    <phoneticPr fontId="2" type="noConversion"/>
  </si>
  <si>
    <t>이월금</t>
    <phoneticPr fontId="2" type="noConversion"/>
  </si>
  <si>
    <t>재산
조성비</t>
    <phoneticPr fontId="2" type="noConversion"/>
  </si>
  <si>
    <t>시설비</t>
    <phoneticPr fontId="2" type="noConversion"/>
  </si>
  <si>
    <t>잡수입</t>
    <phoneticPr fontId="2" type="noConversion"/>
  </si>
  <si>
    <t>잡수입</t>
    <phoneticPr fontId="2" type="noConversion"/>
  </si>
  <si>
    <t>사업비</t>
    <phoneticPr fontId="2" type="noConversion"/>
  </si>
  <si>
    <t>교육비</t>
    <phoneticPr fontId="2" type="noConversion"/>
  </si>
  <si>
    <t>사업비</t>
    <phoneticPr fontId="2" type="noConversion"/>
  </si>
  <si>
    <t>잡지출</t>
    <phoneticPr fontId="2" type="noConversion"/>
  </si>
  <si>
    <t>예비비
및 기타</t>
    <phoneticPr fontId="2" type="noConversion"/>
  </si>
  <si>
    <t>예비비
및기타</t>
    <phoneticPr fontId="2" type="noConversion"/>
  </si>
  <si>
    <t>품안의 집 예산안 임·직원 보수일람표</t>
    <phoneticPr fontId="2" type="noConversion"/>
  </si>
  <si>
    <t>순위</t>
    <phoneticPr fontId="2" type="noConversion"/>
  </si>
  <si>
    <t>직종 또는 직위(호봉)</t>
    <phoneticPr fontId="2" type="noConversion"/>
  </si>
  <si>
    <t>성명</t>
    <phoneticPr fontId="2" type="noConversion"/>
  </si>
  <si>
    <t>본봉(연)</t>
    <phoneticPr fontId="2" type="noConversion"/>
  </si>
  <si>
    <t>수  당</t>
    <phoneticPr fontId="2" type="noConversion"/>
  </si>
  <si>
    <t>계</t>
    <phoneticPr fontId="2" type="noConversion"/>
  </si>
  <si>
    <t>비고</t>
    <phoneticPr fontId="2" type="noConversion"/>
  </si>
  <si>
    <t>명절수당</t>
    <phoneticPr fontId="2" type="noConversion"/>
  </si>
  <si>
    <t>시간외수당</t>
    <phoneticPr fontId="2" type="noConversion"/>
  </si>
  <si>
    <t>가족수당</t>
    <phoneticPr fontId="2" type="noConversion"/>
  </si>
  <si>
    <t>연장근로수당</t>
    <phoneticPr fontId="2" type="noConversion"/>
  </si>
  <si>
    <t>시설장(22)</t>
    <phoneticPr fontId="2" type="noConversion"/>
  </si>
  <si>
    <t>이00</t>
    <phoneticPr fontId="2" type="noConversion"/>
  </si>
  <si>
    <t>사무국장(18)</t>
    <phoneticPr fontId="2" type="noConversion"/>
  </si>
  <si>
    <t>오00</t>
    <phoneticPr fontId="2" type="noConversion"/>
  </si>
  <si>
    <t>사무원(6)</t>
    <phoneticPr fontId="2" type="noConversion"/>
  </si>
  <si>
    <t>상담평가요원(7)</t>
    <phoneticPr fontId="2" type="noConversion"/>
  </si>
  <si>
    <t>박00</t>
    <phoneticPr fontId="2" type="noConversion"/>
  </si>
  <si>
    <t>사회재활교사(15)</t>
    <phoneticPr fontId="2" type="noConversion"/>
  </si>
  <si>
    <t>김00</t>
    <phoneticPr fontId="2" type="noConversion"/>
  </si>
  <si>
    <t>언어치료사(5)</t>
    <phoneticPr fontId="2" type="noConversion"/>
  </si>
  <si>
    <t>작업치료사(5)</t>
    <phoneticPr fontId="2" type="noConversion"/>
  </si>
  <si>
    <t>영양사(10)</t>
    <phoneticPr fontId="2" type="noConversion"/>
  </si>
  <si>
    <t>강00</t>
    <phoneticPr fontId="2" type="noConversion"/>
  </si>
  <si>
    <t>물리치료사(31)</t>
    <phoneticPr fontId="2" type="noConversion"/>
  </si>
  <si>
    <t>간호사(18)</t>
    <phoneticPr fontId="2" type="noConversion"/>
  </si>
  <si>
    <t>권00</t>
    <phoneticPr fontId="2" type="noConversion"/>
  </si>
  <si>
    <t>위생원(16)</t>
    <phoneticPr fontId="2" type="noConversion"/>
  </si>
  <si>
    <t>한00</t>
    <phoneticPr fontId="2" type="noConversion"/>
  </si>
  <si>
    <t>조리원(15)</t>
    <phoneticPr fontId="2" type="noConversion"/>
  </si>
  <si>
    <t>정00</t>
    <phoneticPr fontId="2" type="noConversion"/>
  </si>
  <si>
    <t>조리원(5)</t>
    <phoneticPr fontId="2" type="noConversion"/>
  </si>
  <si>
    <t>조리원(3)</t>
    <phoneticPr fontId="2" type="noConversion"/>
  </si>
  <si>
    <t>심00</t>
    <phoneticPr fontId="2" type="noConversion"/>
  </si>
  <si>
    <t>생활재활팀장(21)</t>
    <phoneticPr fontId="2" type="noConversion"/>
  </si>
  <si>
    <t>생활재활팀장(19)</t>
    <phoneticPr fontId="2" type="noConversion"/>
  </si>
  <si>
    <t>생활재활팀장(14)</t>
    <phoneticPr fontId="2" type="noConversion"/>
  </si>
  <si>
    <t>생활재활교사(1)</t>
    <phoneticPr fontId="2" type="noConversion"/>
  </si>
  <si>
    <t>유00</t>
    <phoneticPr fontId="2" type="noConversion"/>
  </si>
  <si>
    <t>생활재활교사(9)</t>
    <phoneticPr fontId="2" type="noConversion"/>
  </si>
  <si>
    <t>생활재활교사(6)</t>
    <phoneticPr fontId="2" type="noConversion"/>
  </si>
  <si>
    <t>류00</t>
    <phoneticPr fontId="2" type="noConversion"/>
  </si>
  <si>
    <t>생활재활교사(3)</t>
    <phoneticPr fontId="2" type="noConversion"/>
  </si>
  <si>
    <t>최00</t>
    <phoneticPr fontId="2" type="noConversion"/>
  </si>
  <si>
    <t>생활재활교사(8)</t>
    <phoneticPr fontId="2" type="noConversion"/>
  </si>
  <si>
    <t>생활재활교사(11)</t>
    <phoneticPr fontId="2" type="noConversion"/>
  </si>
  <si>
    <t>장00</t>
    <phoneticPr fontId="2" type="noConversion"/>
  </si>
  <si>
    <t>임00</t>
    <phoneticPr fontId="2" type="noConversion"/>
  </si>
  <si>
    <t>생활재활교사(7)</t>
    <phoneticPr fontId="2" type="noConversion"/>
  </si>
  <si>
    <t>생활재활교사(5)</t>
    <phoneticPr fontId="2" type="noConversion"/>
  </si>
  <si>
    <t>생활재활교사(2)</t>
    <phoneticPr fontId="2" type="noConversion"/>
  </si>
  <si>
    <t>홍00</t>
    <phoneticPr fontId="2" type="noConversion"/>
  </si>
  <si>
    <t>윤00</t>
    <phoneticPr fontId="2" type="noConversion"/>
  </si>
  <si>
    <t>생활재활교사(16)</t>
    <phoneticPr fontId="2" type="noConversion"/>
  </si>
  <si>
    <t>생활재활교사(3)</t>
    <phoneticPr fontId="2" type="noConversion"/>
  </si>
  <si>
    <t>석00</t>
    <phoneticPr fontId="2" type="noConversion"/>
  </si>
  <si>
    <t>박00</t>
    <phoneticPr fontId="2" type="noConversion"/>
  </si>
  <si>
    <t>생활재활교사(2)</t>
    <phoneticPr fontId="2" type="noConversion"/>
  </si>
  <si>
    <t>생활재활교사(2)</t>
    <phoneticPr fontId="2" type="noConversion"/>
  </si>
  <si>
    <t>촉탁의사(0)</t>
    <phoneticPr fontId="2" type="noConversion"/>
  </si>
  <si>
    <t>조00</t>
    <phoneticPr fontId="2" type="noConversion"/>
  </si>
  <si>
    <t>운전원(3)</t>
    <phoneticPr fontId="2" type="noConversion"/>
  </si>
  <si>
    <t>보조원(2)</t>
    <phoneticPr fontId="2" type="noConversion"/>
  </si>
  <si>
    <t>보조원(3)</t>
    <phoneticPr fontId="2" type="noConversion"/>
  </si>
  <si>
    <t>합계</t>
    <phoneticPr fontId="2" type="noConversion"/>
  </si>
  <si>
    <t>사회복지법인 향림원 품안의집 2021년도 2차추경 예산은 일반회계와 특별회계로 구분한다.</t>
    <phoneticPr fontId="2" type="noConversion"/>
  </si>
  <si>
    <t>세입·세출 예산총액은 각각 2,871,441천원으로 한다.</t>
    <phoneticPr fontId="2" type="noConversion"/>
  </si>
  <si>
    <t xml:space="preserve">   ② 보조금수입 2,680,420천원</t>
    <phoneticPr fontId="2" type="noConversion"/>
  </si>
  <si>
    <t xml:space="preserve">   ① 사무비  2,297,016천원</t>
    <phoneticPr fontId="2" type="noConversion"/>
  </si>
  <si>
    <t>교대인력지원사업</t>
    <phoneticPr fontId="2" type="noConversion"/>
  </si>
  <si>
    <t>교대인력지원사업</t>
    <phoneticPr fontId="2" type="noConversion"/>
  </si>
  <si>
    <t>교대인력지원사업</t>
    <phoneticPr fontId="2" type="noConversion"/>
  </si>
  <si>
    <t>.</t>
    <phoneticPr fontId="2" type="noConversion"/>
  </si>
  <si>
    <t>2차추경예산액(B)</t>
  </si>
  <si>
    <t>2차추경예산액(B)</t>
    <phoneticPr fontId="2" type="noConversion"/>
  </si>
  <si>
    <t>1차추경예산액(A)</t>
  </si>
  <si>
    <t>1차추경예산액(A)</t>
    <phoneticPr fontId="2" type="noConversion"/>
  </si>
  <si>
    <t>2021년도 품안의 집 2차추경 세입예산서(안)</t>
    <phoneticPr fontId="2" type="noConversion"/>
  </si>
  <si>
    <t>2021년도 품안의 집 2차추경 세출예산서(안)</t>
    <phoneticPr fontId="2" type="noConversion"/>
  </si>
  <si>
    <t>2021년도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</si>
</sst>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0_ "/>
    <numFmt numFmtId="178" formatCode="0.0%"/>
    <numFmt numFmtId="179" formatCode="#,##0_);[Red]\(#,##0\)"/>
    <numFmt numFmtId="180" formatCode="_-* #,##0.0_-;\-* #,##0.0_-;_-* &quot;-&quot;_-;_-@_-"/>
    <numFmt numFmtId="181" formatCode="#,##0_ "/>
  </numFmts>
  <fonts count="4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3"/>
      <name val="굴림체"/>
      <family val="3"/>
      <charset val="129"/>
    </font>
    <font>
      <b/>
      <sz val="15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돋움"/>
      <family val="3"/>
      <charset val="129"/>
    </font>
    <font>
      <b/>
      <sz val="22"/>
      <name val="굴림체"/>
      <family val="3"/>
      <charset val="129"/>
    </font>
    <font>
      <sz val="22"/>
      <name val="돋움"/>
      <family val="3"/>
      <charset val="129"/>
    </font>
    <font>
      <b/>
      <sz val="26"/>
      <name val="굴림체"/>
      <family val="3"/>
      <charset val="129"/>
    </font>
    <font>
      <sz val="26"/>
      <name val="돋움"/>
      <family val="3"/>
      <charset val="129"/>
    </font>
    <font>
      <b/>
      <sz val="8"/>
      <name val="돋움"/>
      <family val="3"/>
      <charset val="129"/>
    </font>
    <font>
      <b/>
      <i/>
      <sz val="8"/>
      <name val="돋움"/>
      <family val="3"/>
      <charset val="129"/>
    </font>
    <font>
      <sz val="9"/>
      <name val="돋움"/>
      <family val="3"/>
      <charset val="129"/>
    </font>
    <font>
      <b/>
      <sz val="25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22"/>
      <name val="돋움"/>
      <family val="3"/>
      <charset val="129"/>
    </font>
    <font>
      <b/>
      <sz val="18"/>
      <name val="굴림"/>
      <family val="3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1"/>
      <name val="굴림"/>
      <family val="3"/>
      <charset val="129"/>
    </font>
    <font>
      <sz val="10"/>
      <color rgb="FFFF000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50"/>
      <color indexed="8"/>
      <name val="맑은 고딕"/>
      <family val="3"/>
      <charset val="129"/>
      <scheme val="minor"/>
    </font>
    <font>
      <b/>
      <sz val="50"/>
      <color indexed="8"/>
      <name val="휴먼옛체"/>
      <family val="1"/>
      <charset val="129"/>
    </font>
    <font>
      <b/>
      <sz val="35"/>
      <color indexed="8"/>
      <name val="맑은 고딕"/>
      <family val="3"/>
      <charset val="129"/>
      <scheme val="major"/>
    </font>
    <font>
      <b/>
      <sz val="35"/>
      <color indexed="8"/>
      <name val="휴먼옛체"/>
      <family val="1"/>
      <charset val="129"/>
    </font>
    <font>
      <b/>
      <sz val="36"/>
      <color indexed="8"/>
      <name val="맑은 고딕"/>
      <family val="3"/>
      <charset val="129"/>
      <scheme val="major"/>
    </font>
    <font>
      <b/>
      <sz val="36"/>
      <color indexed="8"/>
      <name val="휴먼옛체"/>
      <family val="1"/>
      <charset val="129"/>
    </font>
    <font>
      <sz val="10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1" fillId="0" borderId="0" applyFont="0" applyFill="0" applyBorder="0" applyAlignment="0" applyProtection="0"/>
  </cellStyleXfs>
  <cellXfs count="6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41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8" fillId="0" borderId="1" xfId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1" fontId="18" fillId="0" borderId="1" xfId="1" applyFont="1" applyFill="1" applyBorder="1" applyAlignment="1">
      <alignment horizontal="center" vertical="center"/>
    </xf>
    <xf numFmtId="41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1" fontId="18" fillId="0" borderId="1" xfId="1" applyFont="1" applyBorder="1" applyAlignment="1">
      <alignment horizontal="center" vertical="center"/>
    </xf>
    <xf numFmtId="41" fontId="18" fillId="0" borderId="0" xfId="1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1" fontId="18" fillId="0" borderId="5" xfId="0" applyNumberFormat="1" applyFont="1" applyFill="1" applyBorder="1" applyAlignment="1">
      <alignment horizontal="center" vertical="center"/>
    </xf>
    <xf numFmtId="41" fontId="18" fillId="0" borderId="10" xfId="0" applyNumberFormat="1" applyFont="1" applyFill="1" applyBorder="1" applyAlignment="1">
      <alignment horizontal="center" vertical="center"/>
    </xf>
    <xf numFmtId="41" fontId="18" fillId="0" borderId="7" xfId="1" applyFont="1" applyBorder="1" applyAlignment="1">
      <alignment horizontal="center" vertical="center"/>
    </xf>
    <xf numFmtId="41" fontId="18" fillId="0" borderId="7" xfId="1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179" fontId="19" fillId="3" borderId="31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179" fontId="19" fillId="3" borderId="5" xfId="0" applyNumberFormat="1" applyFont="1" applyFill="1" applyBorder="1" applyAlignment="1">
      <alignment horizontal="center" vertical="center"/>
    </xf>
    <xf numFmtId="41" fontId="19" fillId="0" borderId="19" xfId="0" applyNumberFormat="1" applyFont="1" applyBorder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/>
    </xf>
    <xf numFmtId="9" fontId="19" fillId="0" borderId="27" xfId="0" applyNumberFormat="1" applyFont="1" applyBorder="1" applyAlignment="1">
      <alignment horizontal="center" vertical="center"/>
    </xf>
    <xf numFmtId="41" fontId="18" fillId="0" borderId="37" xfId="1" applyFont="1" applyFill="1" applyBorder="1" applyAlignment="1">
      <alignment horizontal="center" vertical="center"/>
    </xf>
    <xf numFmtId="41" fontId="18" fillId="0" borderId="38" xfId="1" applyFont="1" applyFill="1" applyBorder="1" applyAlignment="1">
      <alignment horizontal="center" vertical="center"/>
    </xf>
    <xf numFmtId="41" fontId="18" fillId="0" borderId="3" xfId="0" applyNumberFormat="1" applyFont="1" applyFill="1" applyBorder="1" applyAlignment="1">
      <alignment vertical="center"/>
    </xf>
    <xf numFmtId="41" fontId="18" fillId="0" borderId="29" xfId="1" applyFont="1" applyFill="1" applyBorder="1" applyAlignment="1">
      <alignment horizontal="center" vertical="center"/>
    </xf>
    <xf numFmtId="41" fontId="18" fillId="0" borderId="30" xfId="0" applyNumberFormat="1" applyFont="1" applyFill="1" applyBorder="1" applyAlignment="1">
      <alignment vertical="center"/>
    </xf>
    <xf numFmtId="9" fontId="18" fillId="0" borderId="20" xfId="0" applyNumberFormat="1" applyFont="1" applyFill="1" applyBorder="1" applyAlignment="1">
      <alignment vertical="center"/>
    </xf>
    <xf numFmtId="41" fontId="18" fillId="0" borderId="33" xfId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 wrapText="1" shrinkToFit="1"/>
    </xf>
    <xf numFmtId="0" fontId="18" fillId="0" borderId="1" xfId="1" applyNumberFormat="1" applyFont="1" applyFill="1" applyBorder="1" applyAlignment="1">
      <alignment horizontal="center" vertical="center" shrinkToFit="1"/>
    </xf>
    <xf numFmtId="41" fontId="18" fillId="0" borderId="2" xfId="0" applyNumberFormat="1" applyFont="1" applyFill="1" applyBorder="1" applyAlignment="1">
      <alignment vertical="center"/>
    </xf>
    <xf numFmtId="41" fontId="18" fillId="0" borderId="27" xfId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41" fontId="18" fillId="2" borderId="1" xfId="1" applyFont="1" applyFill="1" applyBorder="1" applyAlignment="1">
      <alignment horizontal="center" vertical="center"/>
    </xf>
    <xf numFmtId="41" fontId="18" fillId="0" borderId="1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180" fontId="16" fillId="0" borderId="0" xfId="1" applyNumberFormat="1" applyFont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1" fontId="19" fillId="0" borderId="1" xfId="1" applyFont="1" applyFill="1" applyBorder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180" fontId="18" fillId="0" borderId="0" xfId="1" applyNumberFormat="1" applyFont="1" applyAlignment="1">
      <alignment horizontal="right" vertical="center"/>
    </xf>
    <xf numFmtId="41" fontId="18" fillId="4" borderId="1" xfId="1" applyFont="1" applyFill="1" applyBorder="1" applyAlignment="1">
      <alignment horizontal="center" vertical="center"/>
    </xf>
    <xf numFmtId="0" fontId="18" fillId="4" borderId="1" xfId="1" applyNumberFormat="1" applyFont="1" applyFill="1" applyBorder="1" applyAlignment="1">
      <alignment horizontal="center" vertical="center" shrinkToFit="1"/>
    </xf>
    <xf numFmtId="41" fontId="18" fillId="4" borderId="9" xfId="0" applyNumberFormat="1" applyFont="1" applyFill="1" applyBorder="1" applyAlignment="1">
      <alignment horizontal="center" vertical="center"/>
    </xf>
    <xf numFmtId="9" fontId="19" fillId="0" borderId="16" xfId="0" applyNumberFormat="1" applyFont="1" applyBorder="1" applyAlignment="1">
      <alignment vertical="center"/>
    </xf>
    <xf numFmtId="9" fontId="18" fillId="0" borderId="36" xfId="0" applyNumberFormat="1" applyFont="1" applyFill="1" applyBorder="1" applyAlignment="1">
      <alignment vertical="center"/>
    </xf>
    <xf numFmtId="9" fontId="18" fillId="0" borderId="2" xfId="0" applyNumberFormat="1" applyFont="1" applyFill="1" applyBorder="1" applyAlignment="1">
      <alignment vertical="center"/>
    </xf>
    <xf numFmtId="9" fontId="18" fillId="0" borderId="30" xfId="0" applyNumberFormat="1" applyFont="1" applyFill="1" applyBorder="1" applyAlignment="1">
      <alignment vertical="center"/>
    </xf>
    <xf numFmtId="9" fontId="18" fillId="0" borderId="23" xfId="0" applyNumberFormat="1" applyFont="1" applyFill="1" applyBorder="1" applyAlignment="1">
      <alignment vertical="center"/>
    </xf>
    <xf numFmtId="178" fontId="18" fillId="0" borderId="23" xfId="0" applyNumberFormat="1" applyFont="1" applyFill="1" applyBorder="1" applyAlignment="1">
      <alignment vertical="center"/>
    </xf>
    <xf numFmtId="178" fontId="18" fillId="0" borderId="30" xfId="0" applyNumberFormat="1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1" fontId="18" fillId="4" borderId="23" xfId="1" applyFont="1" applyFill="1" applyBorder="1" applyAlignment="1">
      <alignment horizontal="center" vertical="center"/>
    </xf>
    <xf numFmtId="41" fontId="18" fillId="0" borderId="30" xfId="1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/>
    </xf>
    <xf numFmtId="41" fontId="18" fillId="4" borderId="2" xfId="1" applyFont="1" applyFill="1" applyBorder="1" applyAlignment="1">
      <alignment horizontal="center" vertical="center"/>
    </xf>
    <xf numFmtId="41" fontId="18" fillId="0" borderId="30" xfId="1" applyFont="1" applyBorder="1" applyAlignment="1">
      <alignment horizontal="center" vertical="center"/>
    </xf>
    <xf numFmtId="41" fontId="18" fillId="0" borderId="24" xfId="1" applyFont="1" applyBorder="1" applyAlignment="1">
      <alignment horizontal="center" vertical="center"/>
    </xf>
    <xf numFmtId="41" fontId="18" fillId="4" borderId="20" xfId="1" applyFont="1" applyFill="1" applyBorder="1" applyAlignment="1">
      <alignment horizontal="center" vertical="center"/>
    </xf>
    <xf numFmtId="41" fontId="18" fillId="0" borderId="23" xfId="1" applyFont="1" applyBorder="1" applyAlignment="1">
      <alignment horizontal="center" vertical="center"/>
    </xf>
    <xf numFmtId="41" fontId="18" fillId="0" borderId="2" xfId="1" applyFont="1" applyBorder="1" applyAlignment="1">
      <alignment horizontal="center" vertical="center"/>
    </xf>
    <xf numFmtId="41" fontId="18" fillId="0" borderId="20" xfId="1" applyFont="1" applyBorder="1" applyAlignment="1">
      <alignment horizontal="center" vertical="center"/>
    </xf>
    <xf numFmtId="41" fontId="18" fillId="0" borderId="43" xfId="1" applyFont="1" applyBorder="1" applyAlignment="1">
      <alignment horizontal="center" vertical="center"/>
    </xf>
    <xf numFmtId="41" fontId="18" fillId="0" borderId="4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16" fillId="0" borderId="0" xfId="0" applyNumberFormat="1" applyFont="1" applyAlignment="1">
      <alignment horizontal="left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176" fontId="22" fillId="5" borderId="55" xfId="0" applyNumberFormat="1" applyFont="1" applyFill="1" applyBorder="1" applyAlignment="1">
      <alignment horizontal="center" vertical="center"/>
    </xf>
    <xf numFmtId="176" fontId="22" fillId="5" borderId="56" xfId="0" applyNumberFormat="1" applyFont="1" applyFill="1" applyBorder="1" applyAlignment="1">
      <alignment horizontal="center" vertical="center"/>
    </xf>
    <xf numFmtId="176" fontId="22" fillId="5" borderId="53" xfId="0" applyNumberFormat="1" applyFont="1" applyFill="1" applyBorder="1" applyAlignment="1">
      <alignment horizontal="center" vertical="center" wrapText="1"/>
    </xf>
    <xf numFmtId="176" fontId="22" fillId="5" borderId="53" xfId="0" applyNumberFormat="1" applyFont="1" applyFill="1" applyBorder="1" applyAlignment="1">
      <alignment horizontal="center" vertical="center"/>
    </xf>
    <xf numFmtId="176" fontId="26" fillId="5" borderId="26" xfId="0" applyNumberFormat="1" applyFont="1" applyFill="1" applyBorder="1" applyAlignment="1">
      <alignment horizontal="right" vertical="center"/>
    </xf>
    <xf numFmtId="176" fontId="26" fillId="5" borderId="26" xfId="0" applyNumberFormat="1" applyFont="1" applyFill="1" applyBorder="1" applyAlignment="1">
      <alignment horizontal="center" vertical="center"/>
    </xf>
    <xf numFmtId="176" fontId="26" fillId="5" borderId="58" xfId="0" applyNumberFormat="1" applyFont="1" applyFill="1" applyBorder="1" applyAlignment="1">
      <alignment horizontal="center" vertical="center"/>
    </xf>
    <xf numFmtId="181" fontId="26" fillId="5" borderId="59" xfId="0" applyNumberFormat="1" applyFont="1" applyFill="1" applyBorder="1" applyAlignment="1">
      <alignment horizontal="right" vertical="center"/>
    </xf>
    <xf numFmtId="176" fontId="26" fillId="5" borderId="60" xfId="0" applyNumberFormat="1" applyFont="1" applyFill="1" applyBorder="1" applyAlignment="1">
      <alignment horizontal="right" vertical="center"/>
    </xf>
    <xf numFmtId="181" fontId="22" fillId="0" borderId="61" xfId="0" applyNumberFormat="1" applyFont="1" applyBorder="1" applyAlignment="1">
      <alignment horizontal="center" vertical="center"/>
    </xf>
    <xf numFmtId="181" fontId="22" fillId="0" borderId="61" xfId="0" applyNumberFormat="1" applyFont="1" applyBorder="1" applyAlignment="1">
      <alignment horizontal="right" vertical="center"/>
    </xf>
    <xf numFmtId="181" fontId="22" fillId="0" borderId="62" xfId="0" applyNumberFormat="1" applyFont="1" applyBorder="1" applyAlignment="1">
      <alignment horizontal="center" vertical="center"/>
    </xf>
    <xf numFmtId="181" fontId="22" fillId="6" borderId="47" xfId="0" applyNumberFormat="1" applyFont="1" applyFill="1" applyBorder="1" applyAlignment="1">
      <alignment horizontal="right" vertical="center"/>
    </xf>
    <xf numFmtId="176" fontId="22" fillId="0" borderId="63" xfId="0" applyNumberFormat="1" applyFont="1" applyBorder="1" applyAlignment="1">
      <alignment horizontal="right" vertical="center"/>
    </xf>
    <xf numFmtId="181" fontId="22" fillId="0" borderId="64" xfId="0" applyNumberFormat="1" applyFont="1" applyBorder="1" applyAlignment="1">
      <alignment horizontal="center" vertical="center"/>
    </xf>
    <xf numFmtId="181" fontId="22" fillId="6" borderId="61" xfId="0" applyNumberFormat="1" applyFont="1" applyFill="1" applyBorder="1" applyAlignment="1">
      <alignment horizontal="right" vertical="center"/>
    </xf>
    <xf numFmtId="176" fontId="22" fillId="0" borderId="65" xfId="0" applyNumberFormat="1" applyFont="1" applyBorder="1" applyAlignment="1">
      <alignment horizontal="right" vertical="center"/>
    </xf>
    <xf numFmtId="181" fontId="22" fillId="6" borderId="66" xfId="0" applyNumberFormat="1" applyFont="1" applyFill="1" applyBorder="1" applyAlignment="1">
      <alignment horizontal="right" vertical="center"/>
    </xf>
    <xf numFmtId="181" fontId="22" fillId="0" borderId="66" xfId="0" applyNumberFormat="1" applyFont="1" applyBorder="1" applyAlignment="1">
      <alignment horizontal="right" vertical="center"/>
    </xf>
    <xf numFmtId="181" fontId="22" fillId="7" borderId="2" xfId="0" applyNumberFormat="1" applyFont="1" applyFill="1" applyBorder="1" applyAlignment="1">
      <alignment horizontal="center" vertical="center" wrapText="1"/>
    </xf>
    <xf numFmtId="181" fontId="22" fillId="7" borderId="3" xfId="0" applyNumberFormat="1" applyFont="1" applyFill="1" applyBorder="1" applyAlignment="1">
      <alignment horizontal="center" vertical="center"/>
    </xf>
    <xf numFmtId="181" fontId="22" fillId="7" borderId="3" xfId="0" applyNumberFormat="1" applyFont="1" applyFill="1" applyBorder="1" applyAlignment="1">
      <alignment horizontal="right" vertical="center"/>
    </xf>
    <xf numFmtId="181" fontId="22" fillId="7" borderId="67" xfId="0" applyNumberFormat="1" applyFont="1" applyFill="1" applyBorder="1" applyAlignment="1">
      <alignment horizontal="center" vertical="center"/>
    </xf>
    <xf numFmtId="181" fontId="22" fillId="7" borderId="68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/>
    </xf>
    <xf numFmtId="181" fontId="22" fillId="5" borderId="3" xfId="0" applyNumberFormat="1" applyFont="1" applyFill="1" applyBorder="1" applyAlignment="1">
      <alignment horizontal="center" vertical="center"/>
    </xf>
    <xf numFmtId="181" fontId="22" fillId="5" borderId="3" xfId="0" applyNumberFormat="1" applyFont="1" applyFill="1" applyBorder="1" applyAlignment="1">
      <alignment horizontal="right" vertical="center"/>
    </xf>
    <xf numFmtId="181" fontId="22" fillId="5" borderId="67" xfId="0" applyNumberFormat="1" applyFont="1" applyFill="1" applyBorder="1" applyAlignment="1">
      <alignment horizontal="center" vertical="center"/>
    </xf>
    <xf numFmtId="181" fontId="22" fillId="5" borderId="68" xfId="0" applyNumberFormat="1" applyFont="1" applyFill="1" applyBorder="1" applyAlignment="1">
      <alignment horizontal="right" vertical="center"/>
    </xf>
    <xf numFmtId="181" fontId="22" fillId="0" borderId="47" xfId="0" applyNumberFormat="1" applyFont="1" applyBorder="1" applyAlignment="1">
      <alignment horizontal="right" vertical="center"/>
    </xf>
    <xf numFmtId="176" fontId="22" fillId="0" borderId="70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22" fillId="6" borderId="72" xfId="0" applyNumberFormat="1" applyFont="1" applyFill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81" fontId="22" fillId="7" borderId="73" xfId="0" applyNumberFormat="1" applyFont="1" applyFill="1" applyBorder="1" applyAlignment="1">
      <alignment horizontal="right" vertical="center"/>
    </xf>
    <xf numFmtId="181" fontId="22" fillId="0" borderId="48" xfId="0" applyNumberFormat="1" applyFont="1" applyBorder="1" applyAlignment="1">
      <alignment horizontal="right" vertical="center"/>
    </xf>
    <xf numFmtId="181" fontId="22" fillId="0" borderId="47" xfId="0" applyNumberFormat="1" applyFont="1" applyBorder="1" applyAlignment="1">
      <alignment horizontal="center" vertical="center"/>
    </xf>
    <xf numFmtId="181" fontId="22" fillId="0" borderId="74" xfId="0" applyNumberFormat="1" applyFont="1" applyBorder="1" applyAlignment="1">
      <alignment horizontal="center" vertical="center"/>
    </xf>
    <xf numFmtId="176" fontId="22" fillId="0" borderId="75" xfId="0" applyNumberFormat="1" applyFont="1" applyBorder="1" applyAlignment="1">
      <alignment horizontal="right" vertical="center"/>
    </xf>
    <xf numFmtId="181" fontId="22" fillId="0" borderId="64" xfId="0" applyNumberFormat="1" applyFont="1" applyBorder="1" applyAlignment="1">
      <alignment horizontal="right" vertical="center"/>
    </xf>
    <xf numFmtId="181" fontId="22" fillId="0" borderId="76" xfId="0" applyNumberFormat="1" applyFont="1" applyBorder="1" applyAlignment="1">
      <alignment horizontal="center" vertical="center" wrapText="1"/>
    </xf>
    <xf numFmtId="181" fontId="22" fillId="7" borderId="23" xfId="0" applyNumberFormat="1" applyFont="1" applyFill="1" applyBorder="1" applyAlignment="1">
      <alignment vertical="center" wrapText="1"/>
    </xf>
    <xf numFmtId="181" fontId="22" fillId="7" borderId="26" xfId="0" applyNumberFormat="1" applyFont="1" applyFill="1" applyBorder="1" applyAlignment="1">
      <alignment horizontal="center" vertical="center"/>
    </xf>
    <xf numFmtId="181" fontId="22" fillId="7" borderId="26" xfId="0" applyNumberFormat="1" applyFont="1" applyFill="1" applyBorder="1" applyAlignment="1">
      <alignment horizontal="right" vertical="center"/>
    </xf>
    <xf numFmtId="176" fontId="22" fillId="0" borderId="77" xfId="0" applyNumberFormat="1" applyFont="1" applyBorder="1" applyAlignment="1">
      <alignment horizontal="right" vertical="center"/>
    </xf>
    <xf numFmtId="181" fontId="28" fillId="5" borderId="68" xfId="0" applyNumberFormat="1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1" fontId="22" fillId="0" borderId="48" xfId="0" applyNumberFormat="1" applyFont="1" applyBorder="1" applyAlignment="1">
      <alignment horizontal="center" vertical="center"/>
    </xf>
    <xf numFmtId="181" fontId="22" fillId="0" borderId="66" xfId="0" applyNumberFormat="1" applyFont="1" applyBorder="1" applyAlignment="1">
      <alignment horizontal="center" vertical="center"/>
    </xf>
    <xf numFmtId="181" fontId="22" fillId="0" borderId="59" xfId="0" applyNumberFormat="1" applyFont="1" applyBorder="1" applyAlignment="1">
      <alignment horizontal="center" vertical="center"/>
    </xf>
    <xf numFmtId="176" fontId="22" fillId="0" borderId="78" xfId="0" applyNumberFormat="1" applyFont="1" applyBorder="1" applyAlignment="1">
      <alignment horizontal="right" vertical="center"/>
    </xf>
    <xf numFmtId="176" fontId="22" fillId="0" borderId="79" xfId="0" applyNumberFormat="1" applyFont="1" applyBorder="1" applyAlignment="1">
      <alignment horizontal="right" vertical="center"/>
    </xf>
    <xf numFmtId="181" fontId="22" fillId="4" borderId="61" xfId="0" applyNumberFormat="1" applyFont="1" applyFill="1" applyBorder="1" applyAlignment="1">
      <alignment horizontal="center" vertical="center" wrapText="1"/>
    </xf>
    <xf numFmtId="181" fontId="22" fillId="4" borderId="48" xfId="0" applyNumberFormat="1" applyFont="1" applyFill="1" applyBorder="1" applyAlignment="1">
      <alignment horizontal="right" vertical="center"/>
    </xf>
    <xf numFmtId="181" fontId="22" fillId="4" borderId="62" xfId="0" applyNumberFormat="1" applyFont="1" applyFill="1" applyBorder="1" applyAlignment="1">
      <alignment horizontal="center" vertical="center" wrapText="1"/>
    </xf>
    <xf numFmtId="181" fontId="22" fillId="4" borderId="80" xfId="0" applyNumberFormat="1" applyFont="1" applyFill="1" applyBorder="1" applyAlignment="1">
      <alignment horizontal="center" vertical="center" wrapText="1"/>
    </xf>
    <xf numFmtId="181" fontId="26" fillId="7" borderId="3" xfId="0" applyNumberFormat="1" applyFont="1" applyFill="1" applyBorder="1" applyAlignment="1">
      <alignment horizontal="left" vertical="center" wrapText="1"/>
    </xf>
    <xf numFmtId="181" fontId="26" fillId="7" borderId="67" xfId="0" applyNumberFormat="1" applyFont="1" applyFill="1" applyBorder="1" applyAlignment="1">
      <alignment horizontal="left" vertical="center" wrapText="1"/>
    </xf>
    <xf numFmtId="181" fontId="22" fillId="7" borderId="67" xfId="0" applyNumberFormat="1" applyFont="1" applyFill="1" applyBorder="1" applyAlignment="1">
      <alignment horizontal="right" vertical="center"/>
    </xf>
    <xf numFmtId="181" fontId="22" fillId="4" borderId="66" xfId="0" applyNumberFormat="1" applyFont="1" applyFill="1" applyBorder="1" applyAlignment="1">
      <alignment horizontal="right" vertical="center"/>
    </xf>
    <xf numFmtId="181" fontId="22" fillId="4" borderId="6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81" fontId="29" fillId="5" borderId="68" xfId="0" applyNumberFormat="1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176" fontId="16" fillId="0" borderId="18" xfId="0" applyNumberFormat="1" applyFont="1" applyBorder="1" applyAlignment="1">
      <alignment horizontal="center" vertical="center" wrapText="1"/>
    </xf>
    <xf numFmtId="181" fontId="26" fillId="5" borderId="25" xfId="0" applyNumberFormat="1" applyFont="1" applyFill="1" applyBorder="1" applyAlignment="1">
      <alignment horizontal="center" vertical="center"/>
    </xf>
    <xf numFmtId="181" fontId="26" fillId="5" borderId="25" xfId="0" applyNumberFormat="1" applyFont="1" applyFill="1" applyBorder="1" applyAlignment="1">
      <alignment horizontal="right" vertical="center"/>
    </xf>
    <xf numFmtId="181" fontId="26" fillId="5" borderId="81" xfId="0" applyNumberFormat="1" applyFont="1" applyFill="1" applyBorder="1" applyAlignment="1">
      <alignment horizontal="center" vertical="center"/>
    </xf>
    <xf numFmtId="181" fontId="26" fillId="5" borderId="82" xfId="0" applyNumberFormat="1" applyFont="1" applyFill="1" applyBorder="1" applyAlignment="1">
      <alignment horizontal="right" vertical="center"/>
    </xf>
    <xf numFmtId="181" fontId="26" fillId="5" borderId="83" xfId="0" applyNumberFormat="1" applyFont="1" applyFill="1" applyBorder="1" applyAlignment="1">
      <alignment horizontal="right" vertical="center"/>
    </xf>
    <xf numFmtId="176" fontId="22" fillId="5" borderId="2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1" fontId="18" fillId="0" borderId="11" xfId="1" applyFont="1" applyFill="1" applyBorder="1" applyAlignment="1">
      <alignment horizontal="center" vertical="center"/>
    </xf>
    <xf numFmtId="41" fontId="18" fillId="4" borderId="30" xfId="1" applyFont="1" applyFill="1" applyBorder="1" applyAlignment="1">
      <alignment horizontal="center" vertical="center"/>
    </xf>
    <xf numFmtId="41" fontId="18" fillId="4" borderId="11" xfId="1" applyFont="1" applyFill="1" applyBorder="1" applyAlignment="1">
      <alignment horizontal="center" vertical="center"/>
    </xf>
    <xf numFmtId="41" fontId="18" fillId="4" borderId="33" xfId="1" applyFont="1" applyFill="1" applyBorder="1" applyAlignment="1">
      <alignment horizontal="center" vertical="center"/>
    </xf>
    <xf numFmtId="178" fontId="18" fillId="0" borderId="23" xfId="0" applyNumberFormat="1" applyFont="1" applyFill="1" applyBorder="1" applyAlignment="1">
      <alignment horizontal="left" vertical="center"/>
    </xf>
    <xf numFmtId="41" fontId="18" fillId="4" borderId="24" xfId="1" applyFont="1" applyFill="1" applyBorder="1" applyAlignment="1">
      <alignment horizontal="center" vertical="center"/>
    </xf>
    <xf numFmtId="41" fontId="18" fillId="4" borderId="43" xfId="1" applyFont="1" applyFill="1" applyBorder="1" applyAlignment="1">
      <alignment horizontal="center" vertical="center"/>
    </xf>
    <xf numFmtId="0" fontId="18" fillId="4" borderId="5" xfId="1" applyNumberFormat="1" applyFont="1" applyFill="1" applyBorder="1" applyAlignment="1">
      <alignment horizontal="center" vertical="center" shrinkToFit="1"/>
    </xf>
    <xf numFmtId="41" fontId="18" fillId="4" borderId="34" xfId="1" applyFont="1" applyFill="1" applyBorder="1" applyAlignment="1">
      <alignment horizontal="center" vertical="center"/>
    </xf>
    <xf numFmtId="41" fontId="18" fillId="4" borderId="5" xfId="1" applyFont="1" applyFill="1" applyBorder="1" applyAlignment="1">
      <alignment vertical="center"/>
    </xf>
    <xf numFmtId="0" fontId="18" fillId="4" borderId="9" xfId="1" applyNumberFormat="1" applyFont="1" applyFill="1" applyBorder="1" applyAlignment="1">
      <alignment horizontal="center" vertical="center" shrinkToFit="1"/>
    </xf>
    <xf numFmtId="0" fontId="19" fillId="0" borderId="19" xfId="0" applyNumberFormat="1" applyFont="1" applyBorder="1" applyAlignment="1">
      <alignment horizontal="center" vertical="center" shrinkToFit="1"/>
    </xf>
    <xf numFmtId="0" fontId="0" fillId="0" borderId="0" xfId="0" applyNumberFormat="1"/>
    <xf numFmtId="0" fontId="33" fillId="0" borderId="0" xfId="0" applyNumberFormat="1" applyFont="1" applyAlignment="1"/>
    <xf numFmtId="0" fontId="35" fillId="0" borderId="0" xfId="0" applyNumberFormat="1" applyFont="1" applyAlignment="1">
      <alignment vertical="center"/>
    </xf>
    <xf numFmtId="0" fontId="37" fillId="0" borderId="0" xfId="0" applyNumberFormat="1" applyFont="1" applyAlignment="1"/>
    <xf numFmtId="0" fontId="0" fillId="0" borderId="0" xfId="0" applyNumberFormat="1" applyAlignment="1">
      <alignment horizontal="center"/>
    </xf>
    <xf numFmtId="9" fontId="18" fillId="4" borderId="30" xfId="0" applyNumberFormat="1" applyFont="1" applyFill="1" applyBorder="1" applyAlignment="1">
      <alignment vertical="center"/>
    </xf>
    <xf numFmtId="41" fontId="18" fillId="0" borderId="26" xfId="1" applyFont="1" applyFill="1" applyBorder="1" applyAlignment="1">
      <alignment horizontal="center" vertical="center"/>
    </xf>
    <xf numFmtId="41" fontId="18" fillId="0" borderId="34" xfId="1" applyFont="1" applyFill="1" applyBorder="1" applyAlignment="1">
      <alignment horizontal="center" vertical="center"/>
    </xf>
    <xf numFmtId="41" fontId="18" fillId="0" borderId="32" xfId="1" applyFont="1" applyFill="1" applyBorder="1" applyAlignment="1">
      <alignment horizontal="center" vertical="center"/>
    </xf>
    <xf numFmtId="41" fontId="18" fillId="0" borderId="0" xfId="1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left" vertical="center"/>
    </xf>
    <xf numFmtId="41" fontId="18" fillId="0" borderId="3" xfId="1" applyFont="1" applyFill="1" applyBorder="1" applyAlignment="1">
      <alignment horizontal="center" vertical="center"/>
    </xf>
    <xf numFmtId="9" fontId="18" fillId="0" borderId="24" xfId="0" applyNumberFormat="1" applyFont="1" applyFill="1" applyBorder="1" applyAlignment="1">
      <alignment horizontal="left" vertical="center"/>
    </xf>
    <xf numFmtId="41" fontId="18" fillId="0" borderId="16" xfId="1" applyFont="1" applyFill="1" applyBorder="1" applyAlignment="1">
      <alignment horizontal="center" vertical="center"/>
    </xf>
    <xf numFmtId="9" fontId="18" fillId="0" borderId="23" xfId="0" applyNumberFormat="1" applyFont="1" applyFill="1" applyBorder="1" applyAlignment="1">
      <alignment horizontal="left" vertical="center"/>
    </xf>
    <xf numFmtId="9" fontId="18" fillId="0" borderId="20" xfId="0" applyNumberFormat="1" applyFont="1" applyFill="1" applyBorder="1" applyAlignment="1">
      <alignment horizontal="left" vertical="center"/>
    </xf>
    <xf numFmtId="9" fontId="18" fillId="0" borderId="32" xfId="0" applyNumberFormat="1" applyFont="1" applyFill="1" applyBorder="1" applyAlignment="1">
      <alignment horizontal="left" vertical="center"/>
    </xf>
    <xf numFmtId="178" fontId="18" fillId="0" borderId="30" xfId="0" applyNumberFormat="1" applyFont="1" applyFill="1" applyBorder="1" applyAlignment="1">
      <alignment horizontal="left" vertical="center"/>
    </xf>
    <xf numFmtId="178" fontId="18" fillId="0" borderId="20" xfId="0" applyNumberFormat="1" applyFont="1" applyFill="1" applyBorder="1" applyAlignment="1">
      <alignment horizontal="left" vertical="center"/>
    </xf>
    <xf numFmtId="9" fontId="18" fillId="0" borderId="29" xfId="0" applyNumberFormat="1" applyFont="1" applyFill="1" applyBorder="1" applyAlignment="1">
      <alignment horizontal="center" vertical="center"/>
    </xf>
    <xf numFmtId="9" fontId="18" fillId="0" borderId="30" xfId="0" applyNumberFormat="1" applyFont="1" applyFill="1" applyBorder="1" applyAlignment="1">
      <alignment horizontal="left" vertical="center" wrapText="1"/>
    </xf>
    <xf numFmtId="178" fontId="18" fillId="0" borderId="24" xfId="0" applyNumberFormat="1" applyFont="1" applyFill="1" applyBorder="1" applyAlignment="1">
      <alignment horizontal="left" vertical="center"/>
    </xf>
    <xf numFmtId="9" fontId="18" fillId="0" borderId="43" xfId="0" applyNumberFormat="1" applyFont="1" applyFill="1" applyBorder="1" applyAlignment="1">
      <alignment horizontal="left" vertical="center"/>
    </xf>
    <xf numFmtId="41" fontId="18" fillId="0" borderId="42" xfId="1" applyFont="1" applyFill="1" applyBorder="1" applyAlignment="1">
      <alignment horizontal="center" vertical="center"/>
    </xf>
    <xf numFmtId="9" fontId="18" fillId="0" borderId="30" xfId="0" applyNumberFormat="1" applyFont="1" applyFill="1" applyBorder="1" applyAlignment="1">
      <alignment horizontal="left" vertical="center"/>
    </xf>
    <xf numFmtId="0" fontId="18" fillId="0" borderId="6" xfId="1" applyNumberFormat="1" applyFont="1" applyFill="1" applyBorder="1" applyAlignment="1">
      <alignment horizontal="center" vertical="center" wrapText="1" shrinkToFit="1"/>
    </xf>
    <xf numFmtId="0" fontId="18" fillId="0" borderId="10" xfId="1" applyNumberFormat="1" applyFont="1" applyFill="1" applyBorder="1" applyAlignment="1">
      <alignment horizontal="center" vertical="center" shrinkToFit="1"/>
    </xf>
    <xf numFmtId="0" fontId="19" fillId="3" borderId="2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shrinkToFit="1"/>
    </xf>
    <xf numFmtId="41" fontId="18" fillId="4" borderId="1" xfId="0" applyNumberFormat="1" applyFont="1" applyFill="1" applyBorder="1" applyAlignment="1">
      <alignment horizontal="center" vertical="center"/>
    </xf>
    <xf numFmtId="9" fontId="18" fillId="0" borderId="20" xfId="0" applyNumberFormat="1" applyFont="1" applyBorder="1" applyAlignment="1">
      <alignment horizontal="left" vertical="center"/>
    </xf>
    <xf numFmtId="41" fontId="18" fillId="4" borderId="6" xfId="1" applyFont="1" applyFill="1" applyBorder="1" applyAlignment="1">
      <alignment vertical="center"/>
    </xf>
    <xf numFmtId="9" fontId="18" fillId="0" borderId="30" xfId="0" applyNumberFormat="1" applyFont="1" applyBorder="1" applyAlignment="1">
      <alignment horizontal="left" vertical="center"/>
    </xf>
    <xf numFmtId="9" fontId="18" fillId="0" borderId="23" xfId="0" applyNumberFormat="1" applyFont="1" applyBorder="1" applyAlignment="1">
      <alignment horizontal="left" vertical="center"/>
    </xf>
    <xf numFmtId="9" fontId="18" fillId="0" borderId="2" xfId="0" applyNumberFormat="1" applyFont="1" applyBorder="1" applyAlignment="1">
      <alignment horizontal="left" vertical="center"/>
    </xf>
    <xf numFmtId="41" fontId="18" fillId="0" borderId="19" xfId="1" applyFont="1" applyBorder="1" applyAlignment="1">
      <alignment vertical="center"/>
    </xf>
    <xf numFmtId="41" fontId="14" fillId="0" borderId="0" xfId="1" applyFont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41" fontId="18" fillId="0" borderId="33" xfId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shrinkToFit="1"/>
    </xf>
    <xf numFmtId="41" fontId="18" fillId="4" borderId="14" xfId="1" applyFont="1" applyFill="1" applyBorder="1" applyAlignment="1">
      <alignment horizontal="center" vertical="center" shrinkToFit="1"/>
    </xf>
    <xf numFmtId="41" fontId="18" fillId="0" borderId="29" xfId="1" applyFont="1" applyBorder="1" applyAlignment="1">
      <alignment horizontal="center" vertical="center"/>
    </xf>
    <xf numFmtId="41" fontId="18" fillId="4" borderId="15" xfId="1" applyFont="1" applyFill="1" applyBorder="1" applyAlignment="1">
      <alignment horizontal="center" vertical="center" shrinkToFit="1"/>
    </xf>
    <xf numFmtId="41" fontId="18" fillId="0" borderId="33" xfId="1" applyFont="1" applyBorder="1" applyAlignment="1">
      <alignment horizontal="center" vertical="center"/>
    </xf>
    <xf numFmtId="41" fontId="18" fillId="4" borderId="6" xfId="1" applyFont="1" applyFill="1" applyBorder="1" applyAlignment="1">
      <alignment horizontal="center" vertical="center" wrapText="1"/>
    </xf>
    <xf numFmtId="41" fontId="18" fillId="2" borderId="33" xfId="1" applyFont="1" applyFill="1" applyBorder="1" applyAlignment="1">
      <alignment horizontal="center" vertical="center"/>
    </xf>
    <xf numFmtId="41" fontId="18" fillId="0" borderId="11" xfId="1" applyFont="1" applyBorder="1" applyAlignment="1">
      <alignment horizontal="center" vertical="center"/>
    </xf>
    <xf numFmtId="41" fontId="18" fillId="0" borderId="34" xfId="1" applyFont="1" applyBorder="1" applyAlignment="1">
      <alignment horizontal="center" vertical="center"/>
    </xf>
    <xf numFmtId="41" fontId="18" fillId="4" borderId="17" xfId="1" applyFont="1" applyFill="1" applyBorder="1" applyAlignment="1">
      <alignment horizontal="center" vertical="center" shrinkToFit="1"/>
    </xf>
    <xf numFmtId="41" fontId="18" fillId="0" borderId="15" xfId="1" applyFont="1" applyBorder="1" applyAlignment="1">
      <alignment horizontal="center" vertical="center" shrinkToFit="1"/>
    </xf>
    <xf numFmtId="41" fontId="18" fillId="0" borderId="18" xfId="1" applyFont="1" applyBorder="1" applyAlignment="1">
      <alignment horizontal="center" vertical="center" shrinkToFit="1"/>
    </xf>
    <xf numFmtId="41" fontId="18" fillId="0" borderId="27" xfId="1" applyFont="1" applyBorder="1" applyAlignment="1">
      <alignment horizontal="center" vertical="center"/>
    </xf>
    <xf numFmtId="41" fontId="2" fillId="2" borderId="0" xfId="1" applyNumberFormat="1" applyFont="1" applyFill="1" applyBorder="1" applyAlignment="1">
      <alignment horizontal="center" vertical="center"/>
    </xf>
    <xf numFmtId="41" fontId="14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9" fontId="18" fillId="0" borderId="32" xfId="0" applyNumberFormat="1" applyFont="1" applyBorder="1" applyAlignment="1">
      <alignment horizontal="left" vertical="center"/>
    </xf>
    <xf numFmtId="178" fontId="18" fillId="0" borderId="20" xfId="1" applyNumberFormat="1" applyFont="1" applyFill="1" applyBorder="1" applyAlignment="1">
      <alignment horizontal="left" vertical="center"/>
    </xf>
    <xf numFmtId="9" fontId="18" fillId="0" borderId="24" xfId="0" applyNumberFormat="1" applyFont="1" applyBorder="1" applyAlignment="1">
      <alignment horizontal="left" vertical="center"/>
    </xf>
    <xf numFmtId="41" fontId="14" fillId="0" borderId="0" xfId="1" applyFont="1" applyBorder="1" applyAlignment="1">
      <alignment horizontal="left" vertical="center"/>
    </xf>
    <xf numFmtId="41" fontId="14" fillId="0" borderId="0" xfId="1" applyFont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43" fontId="18" fillId="0" borderId="0" xfId="0" applyNumberFormat="1" applyFont="1" applyFill="1" applyAlignment="1">
      <alignment horizontal="center" vertical="center"/>
    </xf>
    <xf numFmtId="0" fontId="18" fillId="4" borderId="1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41" fontId="18" fillId="4" borderId="12" xfId="1" applyFont="1" applyFill="1" applyBorder="1" applyAlignment="1">
      <alignment horizontal="center" vertical="center"/>
    </xf>
    <xf numFmtId="9" fontId="18" fillId="0" borderId="34" xfId="0" applyNumberFormat="1" applyFont="1" applyBorder="1" applyAlignment="1">
      <alignment horizontal="center" vertical="center"/>
    </xf>
    <xf numFmtId="178" fontId="18" fillId="0" borderId="2" xfId="1" applyNumberFormat="1" applyFont="1" applyFill="1" applyBorder="1" applyAlignment="1">
      <alignment horizontal="left" vertical="center"/>
    </xf>
    <xf numFmtId="41" fontId="18" fillId="2" borderId="29" xfId="1" applyFont="1" applyFill="1" applyBorder="1" applyAlignment="1">
      <alignment horizontal="center" vertical="center"/>
    </xf>
    <xf numFmtId="41" fontId="18" fillId="4" borderId="5" xfId="1" applyFont="1" applyFill="1" applyBorder="1" applyAlignment="1">
      <alignment vertical="center" wrapText="1"/>
    </xf>
    <xf numFmtId="9" fontId="18" fillId="0" borderId="20" xfId="0" applyNumberFormat="1" applyFont="1" applyBorder="1" applyAlignment="1">
      <alignment horizontal="left" vertical="center" shrinkToFit="1"/>
    </xf>
    <xf numFmtId="9" fontId="18" fillId="0" borderId="30" xfId="0" applyNumberFormat="1" applyFont="1" applyBorder="1" applyAlignment="1">
      <alignment horizontal="left" vertical="center" shrinkToFit="1"/>
    </xf>
    <xf numFmtId="178" fontId="14" fillId="0" borderId="0" xfId="1" applyNumberFormat="1" applyFont="1" applyAlignment="1">
      <alignment horizontal="center" vertical="center"/>
    </xf>
    <xf numFmtId="178" fontId="18" fillId="0" borderId="23" xfId="1" applyNumberFormat="1" applyFont="1" applyBorder="1" applyAlignment="1">
      <alignment horizontal="center" vertical="center"/>
    </xf>
    <xf numFmtId="178" fontId="14" fillId="0" borderId="0" xfId="1" applyNumberFormat="1" applyFont="1" applyBorder="1" applyAlignment="1">
      <alignment horizontal="center" vertical="center"/>
    </xf>
    <xf numFmtId="178" fontId="18" fillId="4" borderId="1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14" fillId="0" borderId="0" xfId="0" applyNumberFormat="1" applyFont="1" applyAlignment="1">
      <alignment vertical="center"/>
    </xf>
    <xf numFmtId="41" fontId="14" fillId="0" borderId="0" xfId="1" applyFont="1" applyAlignment="1">
      <alignment vertical="center"/>
    </xf>
    <xf numFmtId="41" fontId="14" fillId="0" borderId="0" xfId="0" applyNumberFormat="1" applyFont="1" applyAlignment="1">
      <alignment vertical="center"/>
    </xf>
    <xf numFmtId="9" fontId="14" fillId="0" borderId="0" xfId="0" applyNumberFormat="1" applyFont="1" applyAlignment="1">
      <alignment vertical="center"/>
    </xf>
    <xf numFmtId="41" fontId="18" fillId="0" borderId="29" xfId="1" applyFont="1" applyFill="1" applyBorder="1" applyAlignment="1">
      <alignment vertical="center"/>
    </xf>
    <xf numFmtId="0" fontId="18" fillId="0" borderId="5" xfId="1" applyNumberFormat="1" applyFont="1" applyFill="1" applyBorder="1" applyAlignment="1">
      <alignment horizontal="center" vertical="center" shrinkToFit="1"/>
    </xf>
    <xf numFmtId="178" fontId="18" fillId="0" borderId="1" xfId="3" applyNumberFormat="1" applyFont="1" applyFill="1" applyBorder="1" applyAlignment="1">
      <alignment horizontal="center" vertical="center"/>
    </xf>
    <xf numFmtId="178" fontId="18" fillId="0" borderId="10" xfId="3" applyNumberFormat="1" applyFont="1" applyFill="1" applyBorder="1" applyAlignment="1">
      <alignment horizontal="center" vertical="center"/>
    </xf>
    <xf numFmtId="178" fontId="18" fillId="2" borderId="5" xfId="3" applyNumberFormat="1" applyFont="1" applyFill="1" applyBorder="1" applyAlignment="1">
      <alignment horizontal="center" vertical="center"/>
    </xf>
    <xf numFmtId="178" fontId="18" fillId="4" borderId="5" xfId="3" applyNumberFormat="1" applyFont="1" applyFill="1" applyBorder="1" applyAlignment="1">
      <alignment horizontal="center" vertical="center"/>
    </xf>
    <xf numFmtId="178" fontId="18" fillId="4" borderId="9" xfId="0" applyNumberFormat="1" applyFont="1" applyFill="1" applyBorder="1" applyAlignment="1">
      <alignment horizontal="center" vertical="center"/>
    </xf>
    <xf numFmtId="178" fontId="18" fillId="0" borderId="5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 wrapText="1" shrinkToFit="1"/>
    </xf>
    <xf numFmtId="178" fontId="18" fillId="0" borderId="1" xfId="3" applyNumberFormat="1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41" fontId="40" fillId="0" borderId="90" xfId="0" applyNumberFormat="1" applyFont="1" applyBorder="1" applyAlignment="1">
      <alignment vertical="center"/>
    </xf>
    <xf numFmtId="181" fontId="38" fillId="8" borderId="96" xfId="4" applyNumberFormat="1" applyFont="1" applyFill="1" applyBorder="1" applyAlignment="1">
      <alignment horizontal="right" vertical="center" wrapText="1"/>
    </xf>
    <xf numFmtId="181" fontId="38" fillId="8" borderId="97" xfId="4" applyNumberFormat="1" applyFont="1" applyFill="1" applyBorder="1" applyAlignment="1">
      <alignment horizontal="right" vertical="center" wrapText="1"/>
    </xf>
    <xf numFmtId="181" fontId="38" fillId="8" borderId="98" xfId="4" applyNumberFormat="1" applyFont="1" applyFill="1" applyBorder="1" applyAlignment="1">
      <alignment horizontal="right" vertical="center" wrapText="1"/>
    </xf>
    <xf numFmtId="181" fontId="38" fillId="8" borderId="99" xfId="4" applyNumberFormat="1" applyFont="1" applyFill="1" applyBorder="1" applyAlignment="1">
      <alignment horizontal="right" vertical="center" wrapText="1"/>
    </xf>
    <xf numFmtId="181" fontId="38" fillId="8" borderId="100" xfId="4" applyNumberFormat="1" applyFont="1" applyFill="1" applyBorder="1" applyAlignment="1">
      <alignment horizontal="right" vertical="center" wrapText="1"/>
    </xf>
    <xf numFmtId="181" fontId="38" fillId="8" borderId="101" xfId="4" applyNumberFormat="1" applyFont="1" applyFill="1" applyBorder="1" applyAlignment="1">
      <alignment horizontal="right" vertical="center" wrapText="1"/>
    </xf>
    <xf numFmtId="181" fontId="38" fillId="8" borderId="102" xfId="4" applyNumberFormat="1" applyFont="1" applyFill="1" applyBorder="1" applyAlignment="1">
      <alignment horizontal="right" vertical="center" wrapText="1"/>
    </xf>
    <xf numFmtId="181" fontId="38" fillId="8" borderId="103" xfId="4" applyNumberFormat="1" applyFont="1" applyFill="1" applyBorder="1" applyAlignment="1">
      <alignment horizontal="right" vertical="center" wrapText="1"/>
    </xf>
    <xf numFmtId="181" fontId="38" fillId="8" borderId="104" xfId="4" applyNumberFormat="1" applyFont="1" applyFill="1" applyBorder="1" applyAlignment="1">
      <alignment horizontal="right" vertical="center" wrapText="1"/>
    </xf>
    <xf numFmtId="0" fontId="18" fillId="0" borderId="105" xfId="0" applyFont="1" applyBorder="1" applyAlignment="1">
      <alignment horizontal="center" vertical="center"/>
    </xf>
    <xf numFmtId="181" fontId="38" fillId="8" borderId="106" xfId="4" applyNumberFormat="1" applyFont="1" applyFill="1" applyBorder="1" applyAlignment="1">
      <alignment horizontal="right" vertical="center" wrapText="1"/>
    </xf>
    <xf numFmtId="0" fontId="18" fillId="0" borderId="107" xfId="0" applyFont="1" applyBorder="1" applyAlignment="1">
      <alignment horizontal="center" vertical="center"/>
    </xf>
    <xf numFmtId="181" fontId="38" fillId="8" borderId="108" xfId="4" applyNumberFormat="1" applyFont="1" applyFill="1" applyBorder="1" applyAlignment="1">
      <alignment horizontal="right" vertical="center" wrapText="1"/>
    </xf>
    <xf numFmtId="181" fontId="38" fillId="8" borderId="109" xfId="4" applyNumberFormat="1" applyFont="1" applyFill="1" applyBorder="1" applyAlignment="1">
      <alignment horizontal="right" vertical="center" wrapText="1"/>
    </xf>
    <xf numFmtId="178" fontId="19" fillId="0" borderId="19" xfId="3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178" fontId="18" fillId="2" borderId="31" xfId="3" applyNumberFormat="1" applyFont="1" applyFill="1" applyBorder="1" applyAlignment="1">
      <alignment vertical="center"/>
    </xf>
    <xf numFmtId="178" fontId="18" fillId="2" borderId="10" xfId="3" applyNumberFormat="1" applyFont="1" applyFill="1" applyBorder="1" applyAlignment="1">
      <alignment vertical="center"/>
    </xf>
    <xf numFmtId="41" fontId="18" fillId="2" borderId="10" xfId="1" applyFont="1" applyFill="1" applyBorder="1" applyAlignment="1">
      <alignment vertical="center"/>
    </xf>
    <xf numFmtId="41" fontId="18" fillId="2" borderId="31" xfId="1" applyFont="1" applyFill="1" applyBorder="1" applyAlignment="1">
      <alignment vertical="center"/>
    </xf>
    <xf numFmtId="41" fontId="18" fillId="4" borderId="10" xfId="1" applyFont="1" applyFill="1" applyBorder="1" applyAlignment="1">
      <alignment vertical="center"/>
    </xf>
    <xf numFmtId="0" fontId="18" fillId="0" borderId="20" xfId="0" applyNumberFormat="1" applyFont="1" applyBorder="1" applyAlignment="1">
      <alignment horizontal="left" vertical="center"/>
    </xf>
    <xf numFmtId="0" fontId="18" fillId="0" borderId="30" xfId="0" applyNumberFormat="1" applyFont="1" applyBorder="1" applyAlignment="1">
      <alignment horizontal="left" vertical="center"/>
    </xf>
    <xf numFmtId="0" fontId="18" fillId="0" borderId="23" xfId="0" applyNumberFormat="1" applyFont="1" applyBorder="1" applyAlignment="1">
      <alignment horizontal="left" vertical="center"/>
    </xf>
    <xf numFmtId="41" fontId="18" fillId="0" borderId="6" xfId="1" applyFont="1" applyBorder="1" applyAlignment="1">
      <alignment vertical="center"/>
    </xf>
    <xf numFmtId="41" fontId="18" fillId="4" borderId="18" xfId="1" applyFont="1" applyFill="1" applyBorder="1" applyAlignment="1">
      <alignment horizontal="center" vertical="center" shrinkToFit="1"/>
    </xf>
    <xf numFmtId="178" fontId="18" fillId="0" borderId="2" xfId="0" applyNumberFormat="1" applyFont="1" applyFill="1" applyBorder="1" applyAlignment="1">
      <alignment horizontal="left" vertical="center"/>
    </xf>
    <xf numFmtId="41" fontId="18" fillId="0" borderId="5" xfId="0" applyNumberFormat="1" applyFont="1" applyBorder="1" applyAlignment="1">
      <alignment vertical="center"/>
    </xf>
    <xf numFmtId="0" fontId="18" fillId="4" borderId="10" xfId="1" applyNumberFormat="1" applyFont="1" applyFill="1" applyBorder="1" applyAlignment="1">
      <alignment horizontal="center" vertical="center" shrinkToFit="1"/>
    </xf>
    <xf numFmtId="41" fontId="18" fillId="4" borderId="44" xfId="1" applyFont="1" applyFill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181" fontId="38" fillId="8" borderId="111" xfId="4" applyNumberFormat="1" applyFont="1" applyFill="1" applyBorder="1" applyAlignment="1">
      <alignment horizontal="right" vertical="center" wrapText="1"/>
    </xf>
    <xf numFmtId="0" fontId="18" fillId="0" borderId="92" xfId="0" applyFont="1" applyBorder="1" applyAlignment="1">
      <alignment horizontal="center" vertical="center"/>
    </xf>
    <xf numFmtId="181" fontId="38" fillId="8" borderId="112" xfId="4" applyNumberFormat="1" applyFont="1" applyFill="1" applyBorder="1" applyAlignment="1">
      <alignment horizontal="right" vertical="center" wrapText="1"/>
    </xf>
    <xf numFmtId="181" fontId="38" fillId="8" borderId="113" xfId="4" applyNumberFormat="1" applyFont="1" applyFill="1" applyBorder="1" applyAlignment="1">
      <alignment horizontal="right" vertical="center" wrapText="1"/>
    </xf>
    <xf numFmtId="181" fontId="38" fillId="8" borderId="114" xfId="4" applyNumberFormat="1" applyFont="1" applyFill="1" applyBorder="1" applyAlignment="1">
      <alignment horizontal="right" vertical="center" wrapText="1"/>
    </xf>
    <xf numFmtId="41" fontId="40" fillId="0" borderId="19" xfId="0" applyNumberFormat="1" applyFont="1" applyBorder="1" applyAlignment="1">
      <alignment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81" fontId="38" fillId="8" borderId="115" xfId="4" applyNumberFormat="1" applyFont="1" applyFill="1" applyBorder="1" applyAlignment="1">
      <alignment horizontal="right" vertical="center" wrapText="1"/>
    </xf>
    <xf numFmtId="181" fontId="38" fillId="8" borderId="116" xfId="4" applyNumberFormat="1" applyFont="1" applyFill="1" applyBorder="1" applyAlignment="1">
      <alignment horizontal="right" vertical="center" wrapText="1"/>
    </xf>
    <xf numFmtId="181" fontId="38" fillId="8" borderId="117" xfId="4" applyNumberFormat="1" applyFont="1" applyFill="1" applyBorder="1" applyAlignment="1">
      <alignment horizontal="right" vertical="center" wrapText="1"/>
    </xf>
    <xf numFmtId="41" fontId="40" fillId="0" borderId="85" xfId="0" applyNumberFormat="1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41" fontId="18" fillId="4" borderId="6" xfId="1" applyNumberFormat="1" applyFont="1" applyFill="1" applyBorder="1" applyAlignment="1">
      <alignment horizontal="center" vertical="center"/>
    </xf>
    <xf numFmtId="41" fontId="18" fillId="4" borderId="10" xfId="1" applyNumberFormat="1" applyFont="1" applyFill="1" applyBorder="1" applyAlignment="1">
      <alignment horizontal="center" vertical="center"/>
    </xf>
    <xf numFmtId="41" fontId="18" fillId="4" borderId="5" xfId="1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41" fontId="18" fillId="4" borderId="6" xfId="1" applyFont="1" applyFill="1" applyBorder="1" applyAlignment="1">
      <alignment horizontal="center" vertical="center"/>
    </xf>
    <xf numFmtId="41" fontId="18" fillId="4" borderId="10" xfId="1" applyFont="1" applyFill="1" applyBorder="1" applyAlignment="1">
      <alignment horizontal="center" vertical="center"/>
    </xf>
    <xf numFmtId="41" fontId="18" fillId="4" borderId="19" xfId="1" applyFont="1" applyFill="1" applyBorder="1" applyAlignment="1">
      <alignment horizontal="center" vertical="center"/>
    </xf>
    <xf numFmtId="41" fontId="18" fillId="4" borderId="6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41" fontId="18" fillId="4" borderId="1" xfId="1" applyFont="1" applyFill="1" applyBorder="1" applyAlignment="1">
      <alignment horizontal="center" vertical="center" wrapText="1"/>
    </xf>
    <xf numFmtId="41" fontId="18" fillId="4" borderId="1" xfId="1" applyNumberFormat="1" applyFont="1" applyFill="1" applyBorder="1" applyAlignment="1">
      <alignment horizontal="center" vertical="center"/>
    </xf>
    <xf numFmtId="178" fontId="18" fillId="4" borderId="1" xfId="1" applyNumberFormat="1" applyFont="1" applyFill="1" applyBorder="1" applyAlignment="1">
      <alignment horizontal="center" vertical="center"/>
    </xf>
    <xf numFmtId="178" fontId="18" fillId="4" borderId="6" xfId="1" applyNumberFormat="1" applyFont="1" applyFill="1" applyBorder="1" applyAlignment="1">
      <alignment horizontal="center" vertical="center"/>
    </xf>
    <xf numFmtId="178" fontId="18" fillId="4" borderId="10" xfId="1" applyNumberFormat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41" fontId="18" fillId="4" borderId="28" xfId="1" applyFont="1" applyFill="1" applyBorder="1" applyAlignment="1">
      <alignment horizontal="center" vertical="center" shrinkToFit="1"/>
    </xf>
    <xf numFmtId="41" fontId="18" fillId="4" borderId="5" xfId="1" applyFont="1" applyFill="1" applyBorder="1" applyAlignment="1">
      <alignment horizontal="center" vertical="center"/>
    </xf>
    <xf numFmtId="41" fontId="18" fillId="2" borderId="6" xfId="1" applyNumberFormat="1" applyFont="1" applyFill="1" applyBorder="1" applyAlignment="1">
      <alignment horizontal="center" vertical="center"/>
    </xf>
    <xf numFmtId="41" fontId="18" fillId="0" borderId="6" xfId="1" applyFont="1" applyBorder="1" applyAlignment="1">
      <alignment horizontal="center" vertical="center"/>
    </xf>
    <xf numFmtId="41" fontId="18" fillId="0" borderId="5" xfId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178" fontId="18" fillId="0" borderId="6" xfId="1" applyNumberFormat="1" applyFont="1" applyBorder="1" applyAlignment="1">
      <alignment horizontal="center" vertical="center"/>
    </xf>
    <xf numFmtId="178" fontId="18" fillId="0" borderId="5" xfId="1" applyNumberFormat="1" applyFont="1" applyBorder="1" applyAlignment="1">
      <alignment horizontal="center" vertical="center"/>
    </xf>
    <xf numFmtId="41" fontId="18" fillId="0" borderId="1" xfId="0" applyNumberFormat="1" applyFont="1" applyBorder="1" applyAlignment="1">
      <alignment horizontal="center" vertical="center"/>
    </xf>
    <xf numFmtId="0" fontId="18" fillId="0" borderId="19" xfId="1" applyNumberFormat="1" applyFont="1" applyBorder="1" applyAlignment="1">
      <alignment horizontal="center" vertical="center" shrinkToFit="1"/>
    </xf>
    <xf numFmtId="0" fontId="18" fillId="0" borderId="5" xfId="1" applyNumberFormat="1" applyFont="1" applyBorder="1" applyAlignment="1">
      <alignment horizontal="center" vertical="center" shrinkToFit="1"/>
    </xf>
    <xf numFmtId="178" fontId="18" fillId="0" borderId="6" xfId="3" applyNumberFormat="1" applyFont="1" applyBorder="1" applyAlignment="1">
      <alignment horizontal="center" vertical="center"/>
    </xf>
    <xf numFmtId="178" fontId="18" fillId="0" borderId="19" xfId="3" applyNumberFormat="1" applyFont="1" applyBorder="1" applyAlignment="1">
      <alignment horizontal="center" vertical="center"/>
    </xf>
    <xf numFmtId="41" fontId="18" fillId="2" borderId="6" xfId="1" applyFont="1" applyFill="1" applyBorder="1" applyAlignment="1">
      <alignment horizontal="center" vertical="center"/>
    </xf>
    <xf numFmtId="178" fontId="18" fillId="0" borderId="5" xfId="3" applyNumberFormat="1" applyFont="1" applyBorder="1" applyAlignment="1">
      <alignment horizontal="center" vertical="center"/>
    </xf>
    <xf numFmtId="0" fontId="18" fillId="0" borderId="6" xfId="1" applyNumberFormat="1" applyFont="1" applyBorder="1" applyAlignment="1">
      <alignment horizontal="center" vertical="center" wrapText="1" shrinkToFit="1"/>
    </xf>
    <xf numFmtId="41" fontId="18" fillId="2" borderId="5" xfId="1" applyFont="1" applyFill="1" applyBorder="1" applyAlignment="1">
      <alignment horizontal="center" vertical="center"/>
    </xf>
    <xf numFmtId="9" fontId="18" fillId="0" borderId="30" xfId="0" applyNumberFormat="1" applyFont="1" applyFill="1" applyBorder="1" applyAlignment="1">
      <alignment horizontal="left" vertical="center"/>
    </xf>
    <xf numFmtId="0" fontId="18" fillId="0" borderId="5" xfId="1" applyNumberFormat="1" applyFont="1" applyFill="1" applyBorder="1" applyAlignment="1">
      <alignment horizontal="center" vertical="center" shrinkToFit="1"/>
    </xf>
    <xf numFmtId="178" fontId="18" fillId="4" borderId="6" xfId="3" applyNumberFormat="1" applyFont="1" applyFill="1" applyBorder="1" applyAlignment="1">
      <alignment horizontal="center" vertical="center"/>
    </xf>
    <xf numFmtId="178" fontId="18" fillId="4" borderId="10" xfId="3" applyNumberFormat="1" applyFont="1" applyFill="1" applyBorder="1" applyAlignment="1">
      <alignment horizontal="center" vertical="center"/>
    </xf>
    <xf numFmtId="9" fontId="18" fillId="0" borderId="24" xfId="0" applyNumberFormat="1" applyFont="1" applyBorder="1" applyAlignment="1">
      <alignment horizontal="left" vertical="center" shrinkToFit="1"/>
    </xf>
    <xf numFmtId="41" fontId="18" fillId="4" borderId="35" xfId="1" applyFont="1" applyFill="1" applyBorder="1" applyAlignment="1">
      <alignment horizontal="center" vertical="center" shrinkToFit="1"/>
    </xf>
    <xf numFmtId="9" fontId="18" fillId="0" borderId="43" xfId="0" applyNumberFormat="1" applyFont="1" applyBorder="1" applyAlignment="1">
      <alignment horizontal="left" vertical="center"/>
    </xf>
    <xf numFmtId="41" fontId="18" fillId="0" borderId="44" xfId="1" applyFont="1" applyBorder="1" applyAlignment="1">
      <alignment horizontal="center" vertical="center"/>
    </xf>
    <xf numFmtId="9" fontId="18" fillId="0" borderId="0" xfId="0" applyNumberFormat="1" applyFont="1" applyFill="1" applyBorder="1" applyAlignment="1">
      <alignment vertical="center"/>
    </xf>
    <xf numFmtId="0" fontId="18" fillId="0" borderId="7" xfId="1" applyNumberFormat="1" applyFont="1" applyBorder="1" applyAlignment="1">
      <alignment horizontal="center" vertical="center" shrinkToFit="1"/>
    </xf>
    <xf numFmtId="41" fontId="18" fillId="2" borderId="7" xfId="1" applyFont="1" applyFill="1" applyBorder="1" applyAlignment="1">
      <alignment horizontal="center" vertical="center"/>
    </xf>
    <xf numFmtId="41" fontId="18" fillId="4" borderId="7" xfId="0" applyNumberFormat="1" applyFont="1" applyFill="1" applyBorder="1" applyAlignment="1">
      <alignment horizontal="center" vertical="center"/>
    </xf>
    <xf numFmtId="178" fontId="18" fillId="0" borderId="7" xfId="3" applyNumberFormat="1" applyFont="1" applyBorder="1" applyAlignment="1">
      <alignment horizontal="center" vertical="center"/>
    </xf>
    <xf numFmtId="41" fontId="18" fillId="0" borderId="39" xfId="1" applyFont="1" applyBorder="1" applyAlignment="1">
      <alignment horizontal="center" vertical="center"/>
    </xf>
    <xf numFmtId="178" fontId="18" fillId="0" borderId="39" xfId="0" applyNumberFormat="1" applyFont="1" applyFill="1" applyBorder="1" applyAlignment="1">
      <alignment horizontal="left" vertical="center"/>
    </xf>
    <xf numFmtId="41" fontId="18" fillId="0" borderId="25" xfId="1" applyFont="1" applyFill="1" applyBorder="1" applyAlignment="1">
      <alignment horizontal="center" vertical="center"/>
    </xf>
    <xf numFmtId="41" fontId="18" fillId="0" borderId="118" xfId="1" applyFont="1" applyFill="1" applyBorder="1" applyAlignment="1">
      <alignment horizontal="center" vertical="center"/>
    </xf>
    <xf numFmtId="9" fontId="18" fillId="0" borderId="24" xfId="0" applyNumberFormat="1" applyFont="1" applyFill="1" applyBorder="1" applyAlignment="1">
      <alignment vertical="center"/>
    </xf>
    <xf numFmtId="178" fontId="18" fillId="0" borderId="43" xfId="0" applyNumberFormat="1" applyFont="1" applyFill="1" applyBorder="1" applyAlignment="1">
      <alignment horizontal="left" vertical="center"/>
    </xf>
    <xf numFmtId="0" fontId="18" fillId="0" borderId="5" xfId="0" applyNumberFormat="1" applyFont="1" applyBorder="1" applyAlignment="1">
      <alignment horizontal="center" vertical="center" wrapText="1" shrinkToFit="1"/>
    </xf>
    <xf numFmtId="178" fontId="18" fillId="0" borderId="20" xfId="0" applyNumberFormat="1" applyFont="1" applyFill="1" applyBorder="1" applyAlignment="1">
      <alignment vertical="center"/>
    </xf>
    <xf numFmtId="9" fontId="18" fillId="0" borderId="23" xfId="0" applyNumberFormat="1" applyFont="1" applyFill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center" vertical="center" wrapText="1" shrinkToFit="1"/>
    </xf>
    <xf numFmtId="41" fontId="18" fillId="0" borderId="19" xfId="0" applyNumberFormat="1" applyFont="1" applyBorder="1" applyAlignment="1">
      <alignment vertical="center"/>
    </xf>
    <xf numFmtId="9" fontId="18" fillId="0" borderId="39" xfId="0" applyNumberFormat="1" applyFont="1" applyFill="1" applyBorder="1" applyAlignment="1">
      <alignment vertical="center"/>
    </xf>
    <xf numFmtId="41" fontId="18" fillId="0" borderId="1" xfId="0" applyNumberFormat="1" applyFont="1" applyBorder="1" applyAlignment="1">
      <alignment horizontal="center" vertical="center"/>
    </xf>
    <xf numFmtId="41" fontId="18" fillId="4" borderId="10" xfId="1" applyNumberFormat="1" applyFont="1" applyFill="1" applyBorder="1" applyAlignment="1">
      <alignment horizontal="center" vertical="center"/>
    </xf>
    <xf numFmtId="41" fontId="18" fillId="4" borderId="5" xfId="1" applyNumberFormat="1" applyFont="1" applyFill="1" applyBorder="1" applyAlignment="1">
      <alignment horizontal="center" vertical="center"/>
    </xf>
    <xf numFmtId="41" fontId="18" fillId="4" borderId="10" xfId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41" fontId="18" fillId="4" borderId="1" xfId="1" applyNumberFormat="1" applyFont="1" applyFill="1" applyBorder="1" applyAlignment="1">
      <alignment horizontal="center" vertical="center"/>
    </xf>
    <xf numFmtId="41" fontId="19" fillId="0" borderId="23" xfId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1" fontId="18" fillId="4" borderId="6" xfId="1" applyFont="1" applyFill="1" applyBorder="1" applyAlignment="1">
      <alignment horizontal="center" vertical="center"/>
    </xf>
    <xf numFmtId="41" fontId="18" fillId="4" borderId="10" xfId="1" applyFont="1" applyFill="1" applyBorder="1" applyAlignment="1">
      <alignment horizontal="center" vertical="center"/>
    </xf>
    <xf numFmtId="41" fontId="18" fillId="0" borderId="6" xfId="1" applyFont="1" applyBorder="1" applyAlignment="1">
      <alignment horizontal="center" vertical="center"/>
    </xf>
    <xf numFmtId="41" fontId="19" fillId="3" borderId="5" xfId="1" applyFont="1" applyFill="1" applyBorder="1" applyAlignment="1">
      <alignment horizontal="center" vertical="center"/>
    </xf>
    <xf numFmtId="180" fontId="18" fillId="3" borderId="1" xfId="1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178" fontId="19" fillId="0" borderId="1" xfId="5" applyNumberFormat="1" applyFont="1" applyFill="1" applyBorder="1" applyAlignment="1">
      <alignment horizontal="right" vertical="center"/>
    </xf>
    <xf numFmtId="178" fontId="19" fillId="0" borderId="13" xfId="5" applyNumberFormat="1" applyFont="1" applyFill="1" applyBorder="1" applyAlignment="1">
      <alignment horizontal="right" vertical="center"/>
    </xf>
    <xf numFmtId="178" fontId="18" fillId="0" borderId="1" xfId="5" applyNumberFormat="1" applyFont="1" applyFill="1" applyBorder="1" applyAlignment="1">
      <alignment horizontal="right" vertical="center"/>
    </xf>
    <xf numFmtId="178" fontId="18" fillId="0" borderId="13" xfId="5" applyNumberFormat="1" applyFont="1" applyFill="1" applyBorder="1" applyAlignment="1">
      <alignment horizontal="right" vertical="center"/>
    </xf>
    <xf numFmtId="180" fontId="18" fillId="0" borderId="1" xfId="1" applyNumberFormat="1" applyFont="1" applyFill="1" applyBorder="1" applyAlignment="1">
      <alignment horizontal="right" vertical="center"/>
    </xf>
    <xf numFmtId="180" fontId="18" fillId="0" borderId="1" xfId="1" applyNumberFormat="1" applyFont="1" applyBorder="1" applyAlignment="1">
      <alignment horizontal="right" vertical="center"/>
    </xf>
    <xf numFmtId="180" fontId="18" fillId="0" borderId="6" xfId="1" applyNumberFormat="1" applyFont="1" applyBorder="1" applyAlignment="1">
      <alignment horizontal="right" vertical="center"/>
    </xf>
    <xf numFmtId="41" fontId="18" fillId="0" borderId="6" xfId="1" applyFont="1" applyFill="1" applyBorder="1" applyAlignment="1">
      <alignment horizontal="center" vertical="center"/>
    </xf>
    <xf numFmtId="178" fontId="18" fillId="0" borderId="119" xfId="5" applyNumberFormat="1" applyFont="1" applyFill="1" applyBorder="1" applyAlignment="1">
      <alignment horizontal="right" vertical="center"/>
    </xf>
    <xf numFmtId="0" fontId="18" fillId="0" borderId="9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80" fontId="18" fillId="0" borderId="7" xfId="1" applyNumberFormat="1" applyFont="1" applyBorder="1" applyAlignment="1">
      <alignment horizontal="right" vertical="center"/>
    </xf>
    <xf numFmtId="178" fontId="18" fillId="0" borderId="40" xfId="5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8" fillId="0" borderId="112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9" fontId="18" fillId="0" borderId="0" xfId="0" applyNumberFormat="1" applyFont="1" applyBorder="1" applyAlignment="1">
      <alignment horizontal="left" vertical="center"/>
    </xf>
    <xf numFmtId="9" fontId="18" fillId="0" borderId="0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9" fillId="3" borderId="1" xfId="1" applyFont="1" applyFill="1" applyBorder="1" applyAlignment="1">
      <alignment horizontal="center" vertical="center" wrapText="1"/>
    </xf>
    <xf numFmtId="41" fontId="19" fillId="3" borderId="1" xfId="1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41" fontId="18" fillId="4" borderId="6" xfId="1" applyFont="1" applyFill="1" applyBorder="1" applyAlignment="1">
      <alignment horizontal="center" vertical="center"/>
    </xf>
    <xf numFmtId="41" fontId="18" fillId="4" borderId="10" xfId="1" applyFont="1" applyFill="1" applyBorder="1" applyAlignment="1">
      <alignment horizontal="center" vertical="center"/>
    </xf>
    <xf numFmtId="41" fontId="18" fillId="4" borderId="5" xfId="1" applyFont="1" applyFill="1" applyBorder="1" applyAlignment="1">
      <alignment horizontal="center" vertical="center"/>
    </xf>
    <xf numFmtId="41" fontId="18" fillId="4" borderId="10" xfId="1" applyFont="1" applyFill="1" applyBorder="1" applyAlignment="1">
      <alignment horizontal="center" vertical="center" wrapText="1"/>
    </xf>
    <xf numFmtId="41" fontId="18" fillId="4" borderId="5" xfId="1" applyFont="1" applyFill="1" applyBorder="1" applyAlignment="1">
      <alignment horizontal="center" vertical="center" wrapText="1"/>
    </xf>
    <xf numFmtId="41" fontId="18" fillId="4" borderId="10" xfId="1" applyNumberFormat="1" applyFont="1" applyFill="1" applyBorder="1" applyAlignment="1">
      <alignment horizontal="center" vertical="center"/>
    </xf>
    <xf numFmtId="41" fontId="18" fillId="4" borderId="5" xfId="1" applyNumberFormat="1" applyFont="1" applyFill="1" applyBorder="1" applyAlignment="1">
      <alignment horizontal="center" vertical="center"/>
    </xf>
    <xf numFmtId="178" fontId="18" fillId="0" borderId="1" xfId="1" applyNumberFormat="1" applyFont="1" applyBorder="1" applyAlignment="1">
      <alignment horizontal="center" vertical="center"/>
    </xf>
    <xf numFmtId="178" fontId="18" fillId="0" borderId="7" xfId="1" applyNumberFormat="1" applyFont="1" applyBorder="1" applyAlignment="1">
      <alignment horizontal="center" vertical="center"/>
    </xf>
    <xf numFmtId="178" fontId="18" fillId="4" borderId="10" xfId="1" applyNumberFormat="1" applyFont="1" applyFill="1" applyBorder="1" applyAlignment="1">
      <alignment horizontal="center" vertical="center"/>
    </xf>
    <xf numFmtId="178" fontId="18" fillId="4" borderId="5" xfId="1" applyNumberFormat="1" applyFont="1" applyFill="1" applyBorder="1" applyAlignment="1">
      <alignment horizontal="center" vertical="center"/>
    </xf>
    <xf numFmtId="41" fontId="18" fillId="4" borderId="10" xfId="0" applyNumberFormat="1" applyFont="1" applyFill="1" applyBorder="1" applyAlignment="1">
      <alignment horizontal="center" vertical="center"/>
    </xf>
    <xf numFmtId="41" fontId="18" fillId="4" borderId="5" xfId="0" applyNumberFormat="1" applyFont="1" applyFill="1" applyBorder="1" applyAlignment="1">
      <alignment horizontal="center" vertical="center"/>
    </xf>
    <xf numFmtId="41" fontId="18" fillId="4" borderId="6" xfId="1" applyNumberFormat="1" applyFont="1" applyFill="1" applyBorder="1" applyAlignment="1">
      <alignment horizontal="center" vertical="center"/>
    </xf>
    <xf numFmtId="41" fontId="18" fillId="0" borderId="6" xfId="1" applyFont="1" applyBorder="1" applyAlignment="1">
      <alignment horizontal="center" vertical="center"/>
    </xf>
    <xf numFmtId="41" fontId="18" fillId="0" borderId="10" xfId="1" applyFont="1" applyBorder="1" applyAlignment="1">
      <alignment horizontal="center" vertical="center"/>
    </xf>
    <xf numFmtId="41" fontId="18" fillId="0" borderId="19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41" fontId="18" fillId="2" borderId="6" xfId="1" applyNumberFormat="1" applyFont="1" applyFill="1" applyBorder="1" applyAlignment="1">
      <alignment horizontal="center" vertical="center"/>
    </xf>
    <xf numFmtId="41" fontId="18" fillId="2" borderId="19" xfId="1" applyNumberFormat="1" applyFont="1" applyFill="1" applyBorder="1" applyAlignment="1">
      <alignment horizontal="center" vertical="center"/>
    </xf>
    <xf numFmtId="41" fontId="18" fillId="0" borderId="1" xfId="0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horizontal="center" vertical="center"/>
    </xf>
    <xf numFmtId="178" fontId="18" fillId="4" borderId="6" xfId="1" applyNumberFormat="1" applyFont="1" applyFill="1" applyBorder="1" applyAlignment="1">
      <alignment horizontal="center" vertical="center"/>
    </xf>
    <xf numFmtId="41" fontId="18" fillId="4" borderId="6" xfId="0" applyNumberFormat="1" applyFont="1" applyFill="1" applyBorder="1" applyAlignment="1">
      <alignment horizontal="center" vertical="center"/>
    </xf>
    <xf numFmtId="41" fontId="18" fillId="4" borderId="19" xfId="0" applyNumberFormat="1" applyFont="1" applyFill="1" applyBorder="1" applyAlignment="1">
      <alignment horizontal="center" vertical="center"/>
    </xf>
    <xf numFmtId="178" fontId="18" fillId="4" borderId="1" xfId="1" applyNumberFormat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41" fontId="18" fillId="4" borderId="28" xfId="1" applyFont="1" applyFill="1" applyBorder="1" applyAlignment="1">
      <alignment horizontal="center" vertical="center" shrinkToFit="1"/>
    </xf>
    <xf numFmtId="178" fontId="18" fillId="4" borderId="31" xfId="1" applyNumberFormat="1" applyFont="1" applyFill="1" applyBorder="1" applyAlignment="1">
      <alignment horizontal="center" vertical="center"/>
    </xf>
    <xf numFmtId="178" fontId="18" fillId="4" borderId="19" xfId="1" applyNumberFormat="1" applyFont="1" applyFill="1" applyBorder="1" applyAlignment="1">
      <alignment horizontal="center" vertical="center"/>
    </xf>
    <xf numFmtId="41" fontId="18" fillId="4" borderId="31" xfId="1" applyFont="1" applyFill="1" applyBorder="1" applyAlignment="1">
      <alignment horizontal="center" vertical="center"/>
    </xf>
    <xf numFmtId="41" fontId="18" fillId="4" borderId="19" xfId="1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41" fontId="18" fillId="4" borderId="31" xfId="0" applyNumberFormat="1" applyFont="1" applyFill="1" applyBorder="1" applyAlignment="1">
      <alignment horizontal="center" vertical="center"/>
    </xf>
    <xf numFmtId="41" fontId="18" fillId="4" borderId="31" xfId="1" applyNumberFormat="1" applyFont="1" applyFill="1" applyBorder="1" applyAlignment="1">
      <alignment horizontal="center" vertical="center"/>
    </xf>
    <xf numFmtId="41" fontId="18" fillId="4" borderId="19" xfId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78" fontId="19" fillId="3" borderId="9" xfId="1" applyNumberFormat="1" applyFont="1" applyFill="1" applyBorder="1" applyAlignment="1">
      <alignment horizontal="center" vertical="center"/>
    </xf>
    <xf numFmtId="178" fontId="19" fillId="3" borderId="1" xfId="1" applyNumberFormat="1" applyFont="1" applyFill="1" applyBorder="1" applyAlignment="1">
      <alignment horizontal="center" vertical="center"/>
    </xf>
    <xf numFmtId="41" fontId="19" fillId="3" borderId="31" xfId="1" applyFont="1" applyFill="1" applyBorder="1" applyAlignment="1">
      <alignment horizontal="center" vertical="center"/>
    </xf>
    <xf numFmtId="41" fontId="19" fillId="3" borderId="5" xfId="1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41" fontId="18" fillId="4" borderId="1" xfId="1" applyFont="1" applyFill="1" applyBorder="1" applyAlignment="1">
      <alignment horizontal="center" vertical="center" wrapText="1"/>
    </xf>
    <xf numFmtId="41" fontId="18" fillId="4" borderId="1" xfId="1" applyNumberFormat="1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30" xfId="0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10" xfId="1" applyNumberFormat="1" applyFont="1" applyBorder="1" applyAlignment="1">
      <alignment horizontal="center" vertical="center" shrinkToFit="1"/>
    </xf>
    <xf numFmtId="0" fontId="18" fillId="0" borderId="5" xfId="1" applyNumberFormat="1" applyFont="1" applyBorder="1" applyAlignment="1">
      <alignment horizontal="center" vertical="center" shrinkToFit="1"/>
    </xf>
    <xf numFmtId="0" fontId="18" fillId="0" borderId="31" xfId="1" applyNumberFormat="1" applyFont="1" applyBorder="1" applyAlignment="1">
      <alignment horizontal="center" vertical="center" shrinkToFit="1"/>
    </xf>
    <xf numFmtId="41" fontId="18" fillId="2" borderId="6" xfId="1" applyFont="1" applyFill="1" applyBorder="1" applyAlignment="1">
      <alignment horizontal="center" vertical="center"/>
    </xf>
    <xf numFmtId="41" fontId="18" fillId="2" borderId="10" xfId="1" applyFont="1" applyFill="1" applyBorder="1" applyAlignment="1">
      <alignment horizontal="center" vertical="center"/>
    </xf>
    <xf numFmtId="41" fontId="18" fillId="2" borderId="19" xfId="1" applyFont="1" applyFill="1" applyBorder="1" applyAlignment="1">
      <alignment horizontal="center" vertical="center"/>
    </xf>
    <xf numFmtId="9" fontId="18" fillId="0" borderId="23" xfId="0" applyNumberFormat="1" applyFont="1" applyFill="1" applyBorder="1" applyAlignment="1">
      <alignment horizontal="center" vertical="center"/>
    </xf>
    <xf numFmtId="9" fontId="18" fillId="0" borderId="26" xfId="0" applyNumberFormat="1" applyFont="1" applyFill="1" applyBorder="1" applyAlignment="1">
      <alignment horizontal="center" vertical="center"/>
    </xf>
    <xf numFmtId="9" fontId="18" fillId="0" borderId="34" xfId="0" applyNumberFormat="1" applyFont="1" applyFill="1" applyBorder="1" applyAlignment="1">
      <alignment horizontal="center" vertical="center"/>
    </xf>
    <xf numFmtId="178" fontId="18" fillId="0" borderId="6" xfId="3" applyNumberFormat="1" applyFont="1" applyBorder="1" applyAlignment="1">
      <alignment horizontal="center" vertical="center"/>
    </xf>
    <xf numFmtId="178" fontId="18" fillId="0" borderId="10" xfId="3" applyNumberFormat="1" applyFont="1" applyBorder="1" applyAlignment="1">
      <alignment horizontal="center" vertical="center"/>
    </xf>
    <xf numFmtId="178" fontId="18" fillId="0" borderId="5" xfId="3" applyNumberFormat="1" applyFont="1" applyBorder="1" applyAlignment="1">
      <alignment horizontal="center" vertical="center"/>
    </xf>
    <xf numFmtId="41" fontId="18" fillId="0" borderId="5" xfId="1" applyFont="1" applyBorder="1" applyAlignment="1">
      <alignment horizontal="center" vertical="center"/>
    </xf>
    <xf numFmtId="178" fontId="18" fillId="0" borderId="31" xfId="3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center" vertical="center"/>
    </xf>
    <xf numFmtId="0" fontId="18" fillId="0" borderId="35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shrinkToFit="1"/>
    </xf>
    <xf numFmtId="0" fontId="18" fillId="0" borderId="6" xfId="1" applyNumberFormat="1" applyFont="1" applyBorder="1" applyAlignment="1">
      <alignment horizontal="center" vertical="center" shrinkToFit="1"/>
    </xf>
    <xf numFmtId="0" fontId="18" fillId="0" borderId="19" xfId="1" applyNumberFormat="1" applyFont="1" applyBorder="1" applyAlignment="1">
      <alignment horizontal="center" vertical="center" shrinkToFit="1"/>
    </xf>
    <xf numFmtId="0" fontId="18" fillId="0" borderId="6" xfId="1" applyNumberFormat="1" applyFont="1" applyBorder="1" applyAlignment="1">
      <alignment horizontal="center" vertical="center" wrapText="1" shrinkToFit="1"/>
    </xf>
    <xf numFmtId="0" fontId="18" fillId="0" borderId="10" xfId="1" applyNumberFormat="1" applyFont="1" applyBorder="1" applyAlignment="1">
      <alignment horizontal="center" vertical="center" wrapText="1" shrinkToFit="1"/>
    </xf>
    <xf numFmtId="0" fontId="18" fillId="0" borderId="19" xfId="1" applyNumberFormat="1" applyFont="1" applyBorder="1" applyAlignment="1">
      <alignment horizontal="center" vertical="center" wrapText="1" shrinkToFit="1"/>
    </xf>
    <xf numFmtId="178" fontId="18" fillId="0" borderId="19" xfId="3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19" xfId="0" applyNumberFormat="1" applyFont="1" applyBorder="1" applyAlignment="1">
      <alignment horizontal="center" vertical="center"/>
    </xf>
    <xf numFmtId="0" fontId="18" fillId="0" borderId="31" xfId="1" applyNumberFormat="1" applyFont="1" applyBorder="1" applyAlignment="1">
      <alignment horizontal="center" vertical="center" wrapText="1" shrinkToFit="1"/>
    </xf>
    <xf numFmtId="41" fontId="18" fillId="0" borderId="31" xfId="0" applyNumberFormat="1" applyFont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 shrinkToFit="1"/>
    </xf>
    <xf numFmtId="0" fontId="19" fillId="3" borderId="28" xfId="0" applyNumberFormat="1" applyFont="1" applyFill="1" applyBorder="1" applyAlignment="1">
      <alignment horizontal="center" vertical="center" shrinkToFit="1"/>
    </xf>
    <xf numFmtId="0" fontId="19" fillId="3" borderId="9" xfId="0" applyNumberFormat="1" applyFont="1" applyFill="1" applyBorder="1" applyAlignment="1">
      <alignment horizontal="center" vertical="center" shrinkToFit="1"/>
    </xf>
    <xf numFmtId="0" fontId="19" fillId="3" borderId="1" xfId="0" applyNumberFormat="1" applyFont="1" applyFill="1" applyBorder="1" applyAlignment="1">
      <alignment horizontal="center" vertical="center" shrinkToFit="1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22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8" fillId="0" borderId="6" xfId="1" applyNumberFormat="1" applyFont="1" applyFill="1" applyBorder="1" applyAlignment="1">
      <alignment horizontal="center" vertical="center" shrinkToFit="1"/>
    </xf>
    <xf numFmtId="0" fontId="18" fillId="0" borderId="10" xfId="1" applyNumberFormat="1" applyFont="1" applyFill="1" applyBorder="1" applyAlignment="1">
      <alignment horizontal="center" vertical="center" shrinkToFit="1"/>
    </xf>
    <xf numFmtId="0" fontId="18" fillId="0" borderId="5" xfId="1" applyNumberFormat="1" applyFont="1" applyFill="1" applyBorder="1" applyAlignment="1">
      <alignment horizontal="center" vertical="center" shrinkToFit="1"/>
    </xf>
    <xf numFmtId="0" fontId="19" fillId="0" borderId="93" xfId="0" applyNumberFormat="1" applyFont="1" applyBorder="1" applyAlignment="1">
      <alignment horizontal="center" vertical="center" shrinkToFit="1"/>
    </xf>
    <xf numFmtId="0" fontId="19" fillId="0" borderId="7" xfId="0" applyNumberFormat="1" applyFont="1" applyBorder="1" applyAlignment="1">
      <alignment horizontal="center" vertical="center" shrinkToFit="1"/>
    </xf>
    <xf numFmtId="178" fontId="18" fillId="0" borderId="23" xfId="0" applyNumberFormat="1" applyFont="1" applyFill="1" applyBorder="1" applyAlignment="1">
      <alignment horizontal="center" vertical="center"/>
    </xf>
    <xf numFmtId="178" fontId="18" fillId="0" borderId="26" xfId="0" applyNumberFormat="1" applyFont="1" applyFill="1" applyBorder="1" applyAlignment="1">
      <alignment horizontal="center" vertical="center"/>
    </xf>
    <xf numFmtId="178" fontId="18" fillId="0" borderId="34" xfId="0" applyNumberFormat="1" applyFont="1" applyFill="1" applyBorder="1" applyAlignment="1">
      <alignment horizontal="center" vertical="center"/>
    </xf>
    <xf numFmtId="0" fontId="18" fillId="0" borderId="6" xfId="1" applyNumberFormat="1" applyFont="1" applyFill="1" applyBorder="1" applyAlignment="1">
      <alignment horizontal="center" vertical="center" wrapText="1" shrinkToFit="1"/>
    </xf>
    <xf numFmtId="0" fontId="18" fillId="0" borderId="5" xfId="1" applyNumberFormat="1" applyFont="1" applyFill="1" applyBorder="1" applyAlignment="1">
      <alignment horizontal="center" vertical="center" wrapText="1" shrinkToFit="1"/>
    </xf>
    <xf numFmtId="178" fontId="18" fillId="4" borderId="6" xfId="3" applyNumberFormat="1" applyFont="1" applyFill="1" applyBorder="1" applyAlignment="1">
      <alignment horizontal="center" vertical="center"/>
    </xf>
    <xf numFmtId="178" fontId="18" fillId="4" borderId="10" xfId="3" applyNumberFormat="1" applyFont="1" applyFill="1" applyBorder="1" applyAlignment="1">
      <alignment horizontal="center" vertical="center"/>
    </xf>
    <xf numFmtId="41" fontId="18" fillId="2" borderId="31" xfId="1" applyFont="1" applyFill="1" applyBorder="1" applyAlignment="1">
      <alignment horizontal="center" vertical="center"/>
    </xf>
    <xf numFmtId="41" fontId="18" fillId="2" borderId="5" xfId="1" applyFont="1" applyFill="1" applyBorder="1" applyAlignment="1">
      <alignment horizontal="center" vertical="center"/>
    </xf>
    <xf numFmtId="177" fontId="18" fillId="4" borderId="35" xfId="0" applyNumberFormat="1" applyFont="1" applyFill="1" applyBorder="1" applyAlignment="1">
      <alignment horizontal="center" vertical="center" shrinkToFit="1"/>
    </xf>
    <xf numFmtId="177" fontId="18" fillId="4" borderId="15" xfId="0" applyNumberFormat="1" applyFont="1" applyFill="1" applyBorder="1" applyAlignment="1">
      <alignment horizontal="center" vertical="center" shrinkToFit="1"/>
    </xf>
    <xf numFmtId="177" fontId="18" fillId="4" borderId="18" xfId="0" applyNumberFormat="1" applyFont="1" applyFill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wrapText="1" shrinkToFit="1"/>
    </xf>
    <xf numFmtId="0" fontId="18" fillId="0" borderId="18" xfId="0" applyNumberFormat="1" applyFont="1" applyBorder="1" applyAlignment="1">
      <alignment horizontal="center" vertical="center" wrapText="1" shrinkToFit="1"/>
    </xf>
    <xf numFmtId="177" fontId="18" fillId="4" borderId="14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177" fontId="18" fillId="0" borderId="94" xfId="0" applyNumberFormat="1" applyFont="1" applyBorder="1" applyAlignment="1">
      <alignment horizontal="center" vertical="center" wrapText="1" shrinkToFit="1"/>
    </xf>
    <xf numFmtId="0" fontId="18" fillId="0" borderId="9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3" borderId="84" xfId="0" applyNumberFormat="1" applyFont="1" applyFill="1" applyBorder="1" applyAlignment="1">
      <alignment horizontal="center" vertical="center"/>
    </xf>
    <xf numFmtId="0" fontId="19" fillId="3" borderId="86" xfId="0" applyNumberFormat="1" applyFont="1" applyFill="1" applyBorder="1" applyAlignment="1">
      <alignment horizontal="center" vertical="center"/>
    </xf>
    <xf numFmtId="0" fontId="19" fillId="3" borderId="43" xfId="0" applyNumberFormat="1" applyFont="1" applyFill="1" applyBorder="1" applyAlignment="1">
      <alignment horizontal="center" vertical="center" wrapText="1"/>
    </xf>
    <xf numFmtId="0" fontId="19" fillId="3" borderId="23" xfId="0" applyNumberFormat="1" applyFont="1" applyFill="1" applyBorder="1" applyAlignment="1">
      <alignment horizontal="center" vertical="center" wrapText="1"/>
    </xf>
    <xf numFmtId="0" fontId="19" fillId="3" borderId="85" xfId="0" applyNumberFormat="1" applyFont="1" applyFill="1" applyBorder="1" applyAlignment="1">
      <alignment horizontal="center" vertical="center"/>
    </xf>
    <xf numFmtId="0" fontId="19" fillId="3" borderId="87" xfId="0" applyNumberFormat="1" applyFont="1" applyFill="1" applyBorder="1" applyAlignment="1">
      <alignment horizontal="center" vertical="center"/>
    </xf>
    <xf numFmtId="41" fontId="19" fillId="3" borderId="85" xfId="1" applyFont="1" applyFill="1" applyBorder="1" applyAlignment="1">
      <alignment horizontal="center" vertical="center"/>
    </xf>
    <xf numFmtId="41" fontId="19" fillId="3" borderId="87" xfId="1" applyFont="1" applyFill="1" applyBorder="1" applyAlignment="1">
      <alignment horizontal="center" vertical="center"/>
    </xf>
    <xf numFmtId="41" fontId="19" fillId="3" borderId="9" xfId="1" applyFont="1" applyFill="1" applyBorder="1" applyAlignment="1">
      <alignment horizontal="center" vertical="center"/>
    </xf>
    <xf numFmtId="0" fontId="19" fillId="3" borderId="3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19" fillId="3" borderId="110" xfId="0" applyNumberFormat="1" applyFont="1" applyFill="1" applyBorder="1" applyAlignment="1">
      <alignment horizontal="center" vertical="center"/>
    </xf>
    <xf numFmtId="0" fontId="19" fillId="3" borderId="41" xfId="0" applyNumberFormat="1" applyFont="1" applyFill="1" applyBorder="1" applyAlignment="1">
      <alignment horizontal="center" vertical="center"/>
    </xf>
    <xf numFmtId="181" fontId="22" fillId="7" borderId="2" xfId="0" applyNumberFormat="1" applyFont="1" applyFill="1" applyBorder="1" applyAlignment="1">
      <alignment horizontal="left" vertical="center" wrapText="1"/>
    </xf>
    <xf numFmtId="181" fontId="22" fillId="7" borderId="3" xfId="0" applyNumberFormat="1" applyFont="1" applyFill="1" applyBorder="1" applyAlignment="1">
      <alignment horizontal="left" vertical="center" wrapText="1"/>
    </xf>
    <xf numFmtId="181" fontId="22" fillId="7" borderId="67" xfId="0" applyNumberFormat="1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center"/>
    </xf>
    <xf numFmtId="181" fontId="26" fillId="5" borderId="39" xfId="0" applyNumberFormat="1" applyFont="1" applyFill="1" applyBorder="1" applyAlignment="1">
      <alignment horizontal="left" vertical="center"/>
    </xf>
    <xf numFmtId="181" fontId="26" fillId="5" borderId="25" xfId="0" applyNumberFormat="1" applyFont="1" applyFill="1" applyBorder="1" applyAlignment="1">
      <alignment horizontal="left" vertical="center"/>
    </xf>
    <xf numFmtId="181" fontId="22" fillId="0" borderId="71" xfId="0" applyNumberFormat="1" applyFont="1" applyBorder="1" applyAlignment="1">
      <alignment horizontal="center" vertical="center" wrapText="1"/>
    </xf>
    <xf numFmtId="181" fontId="26" fillId="7" borderId="2" xfId="0" applyNumberFormat="1" applyFont="1" applyFill="1" applyBorder="1" applyAlignment="1">
      <alignment horizontal="left" vertical="center" wrapText="1"/>
    </xf>
    <xf numFmtId="181" fontId="26" fillId="7" borderId="3" xfId="0" applyNumberFormat="1" applyFont="1" applyFill="1" applyBorder="1" applyAlignment="1">
      <alignment horizontal="left" vertical="center" wrapText="1"/>
    </xf>
    <xf numFmtId="181" fontId="26" fillId="7" borderId="67" xfId="0" applyNumberFormat="1" applyFont="1" applyFill="1" applyBorder="1" applyAlignment="1">
      <alignment horizontal="left" vertical="center" wrapText="1"/>
    </xf>
    <xf numFmtId="181" fontId="22" fillId="4" borderId="71" xfId="0" applyNumberFormat="1" applyFont="1" applyFill="1" applyBorder="1" applyAlignment="1">
      <alignment horizontal="center" vertical="center" wrapText="1"/>
    </xf>
    <xf numFmtId="181" fontId="22" fillId="0" borderId="6" xfId="0" applyNumberFormat="1" applyFont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181" fontId="22" fillId="0" borderId="30" xfId="0" applyNumberFormat="1" applyFont="1" applyBorder="1" applyAlignment="1">
      <alignment horizontal="center" vertical="center" wrapText="1"/>
    </xf>
    <xf numFmtId="181" fontId="22" fillId="0" borderId="2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81" fontId="22" fillId="0" borderId="69" xfId="0" applyNumberFormat="1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/>
    </xf>
    <xf numFmtId="176" fontId="26" fillId="5" borderId="23" xfId="0" applyNumberFormat="1" applyFont="1" applyFill="1" applyBorder="1" applyAlignment="1">
      <alignment horizontal="center" vertical="center"/>
    </xf>
    <xf numFmtId="176" fontId="26" fillId="5" borderId="26" xfId="0" applyNumberFormat="1" applyFont="1" applyFill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 wrapText="1"/>
    </xf>
    <xf numFmtId="181" fontId="22" fillId="0" borderId="20" xfId="0" applyNumberFormat="1" applyFont="1" applyBorder="1" applyAlignment="1">
      <alignment horizontal="center" vertical="center"/>
    </xf>
    <xf numFmtId="181" fontId="22" fillId="0" borderId="30" xfId="0" applyNumberFormat="1" applyFont="1" applyBorder="1" applyAlignment="1">
      <alignment horizontal="center" vertical="center"/>
    </xf>
    <xf numFmtId="181" fontId="22" fillId="0" borderId="23" xfId="0" applyNumberFormat="1" applyFont="1" applyBorder="1" applyAlignment="1">
      <alignment horizontal="center" vertical="center"/>
    </xf>
    <xf numFmtId="0" fontId="0" fillId="0" borderId="71" xfId="0" applyBorder="1"/>
    <xf numFmtId="181" fontId="22" fillId="5" borderId="2" xfId="0" applyNumberFormat="1" applyFont="1" applyFill="1" applyBorder="1" applyAlignment="1">
      <alignment horizontal="left" vertical="center"/>
    </xf>
    <xf numFmtId="181" fontId="22" fillId="5" borderId="3" xfId="0" applyNumberFormat="1" applyFont="1" applyFill="1" applyBorder="1" applyAlignment="1">
      <alignment horizontal="left" vertical="center"/>
    </xf>
    <xf numFmtId="176" fontId="21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horizontal="right" vertical="center"/>
    </xf>
    <xf numFmtId="176" fontId="22" fillId="5" borderId="45" xfId="0" applyNumberFormat="1" applyFont="1" applyFill="1" applyBorder="1" applyAlignment="1">
      <alignment horizontal="center" vertical="center"/>
    </xf>
    <xf numFmtId="176" fontId="22" fillId="5" borderId="32" xfId="0" applyNumberFormat="1" applyFont="1" applyFill="1" applyBorder="1" applyAlignment="1">
      <alignment horizontal="center" vertical="center"/>
    </xf>
    <xf numFmtId="176" fontId="22" fillId="5" borderId="46" xfId="0" applyNumberFormat="1" applyFont="1" applyFill="1" applyBorder="1" applyAlignment="1">
      <alignment horizontal="center" vertical="center"/>
    </xf>
    <xf numFmtId="176" fontId="22" fillId="5" borderId="50" xfId="0" applyNumberFormat="1" applyFont="1" applyFill="1" applyBorder="1" applyAlignment="1">
      <alignment horizontal="center" vertical="center"/>
    </xf>
    <xf numFmtId="176" fontId="22" fillId="5" borderId="51" xfId="0" applyNumberFormat="1" applyFont="1" applyFill="1" applyBorder="1" applyAlignment="1">
      <alignment horizontal="center" vertical="center"/>
    </xf>
    <xf numFmtId="176" fontId="22" fillId="5" borderId="52" xfId="0" applyNumberFormat="1" applyFont="1" applyFill="1" applyBorder="1" applyAlignment="1">
      <alignment horizontal="center" vertical="center"/>
    </xf>
    <xf numFmtId="176" fontId="22" fillId="5" borderId="47" xfId="0" applyNumberFormat="1" applyFont="1" applyFill="1" applyBorder="1" applyAlignment="1">
      <alignment horizontal="center" vertical="center"/>
    </xf>
    <xf numFmtId="176" fontId="22" fillId="5" borderId="53" xfId="0" applyNumberFormat="1" applyFont="1" applyFill="1" applyBorder="1" applyAlignment="1">
      <alignment horizontal="center" vertical="center"/>
    </xf>
    <xf numFmtId="176" fontId="22" fillId="5" borderId="47" xfId="0" applyNumberFormat="1" applyFont="1" applyFill="1" applyBorder="1" applyAlignment="1">
      <alignment horizontal="center" vertical="center" wrapText="1"/>
    </xf>
    <xf numFmtId="176" fontId="22" fillId="5" borderId="48" xfId="0" applyNumberFormat="1" applyFont="1" applyFill="1" applyBorder="1" applyAlignment="1">
      <alignment horizontal="center" vertical="center" wrapText="1"/>
    </xf>
    <xf numFmtId="176" fontId="22" fillId="5" borderId="54" xfId="0" applyNumberFormat="1" applyFont="1" applyFill="1" applyBorder="1" applyAlignment="1">
      <alignment horizontal="center" vertical="center" wrapText="1"/>
    </xf>
    <xf numFmtId="176" fontId="22" fillId="5" borderId="49" xfId="0" applyNumberFormat="1" applyFont="1" applyFill="1" applyBorder="1" applyAlignment="1">
      <alignment horizontal="center" vertical="center" wrapText="1"/>
    </xf>
    <xf numFmtId="176" fontId="22" fillId="5" borderId="57" xfId="0" applyNumberFormat="1" applyFont="1" applyFill="1" applyBorder="1" applyAlignment="1">
      <alignment horizontal="center" vertical="center"/>
    </xf>
  </cellXfs>
  <cellStyles count="6">
    <cellStyle name="백분율" xfId="3" builtinId="5"/>
    <cellStyle name="백분율 2" xfId="5"/>
    <cellStyle name="쉼표 [0]" xfId="1" builtinId="6"/>
    <cellStyle name="쉼표 [0] 2" xfId="2"/>
    <cellStyle name="표준" xfId="0" builtinId="0"/>
    <cellStyle name="표준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26</xdr:row>
      <xdr:rowOff>57151</xdr:rowOff>
    </xdr:from>
    <xdr:to>
      <xdr:col>4</xdr:col>
      <xdr:colOff>838200</xdr:colOff>
      <xdr:row>28</xdr:row>
      <xdr:rowOff>245339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8629651"/>
          <a:ext cx="1190625" cy="1350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35"/>
  <sheetViews>
    <sheetView workbookViewId="0">
      <selection activeCell="D9" sqref="D9"/>
    </sheetView>
  </sheetViews>
  <sheetFormatPr defaultRowHeight="13.5" x14ac:dyDescent="0.15"/>
  <cols>
    <col min="1" max="1" width="8" customWidth="1"/>
    <col min="4" max="4" width="12.88671875" customWidth="1"/>
    <col min="5" max="5" width="12.5546875" customWidth="1"/>
    <col min="6" max="6" width="11.77734375" customWidth="1"/>
    <col min="7" max="7" width="9.5546875" bestFit="1" customWidth="1"/>
    <col min="8" max="8" width="10.109375" customWidth="1"/>
  </cols>
  <sheetData>
    <row r="2" spans="1:8" ht="19.5" x14ac:dyDescent="0.25">
      <c r="A2" s="5"/>
      <c r="B2" s="5"/>
      <c r="C2" s="5"/>
    </row>
    <row r="3" spans="1:8" ht="27" x14ac:dyDescent="0.3">
      <c r="A3" s="11"/>
      <c r="B3" s="14"/>
      <c r="C3" s="14"/>
      <c r="D3" s="14" t="s">
        <v>42</v>
      </c>
      <c r="E3" s="14"/>
      <c r="F3" s="14"/>
      <c r="G3" s="15"/>
    </row>
    <row r="4" spans="1:8" ht="22.5" x14ac:dyDescent="0.25">
      <c r="C4" s="13"/>
      <c r="D4" s="13"/>
      <c r="E4" s="13"/>
      <c r="F4" s="13"/>
    </row>
    <row r="5" spans="1:8" ht="18" customHeight="1" x14ac:dyDescent="0.25">
      <c r="A5" s="5" t="s">
        <v>1</v>
      </c>
      <c r="H5" s="2" t="s">
        <v>6</v>
      </c>
    </row>
    <row r="6" spans="1:8" ht="24.75" customHeight="1" x14ac:dyDescent="0.15">
      <c r="A6" s="431" t="s">
        <v>2</v>
      </c>
      <c r="B6" s="432"/>
      <c r="C6" s="433"/>
      <c r="D6" s="1" t="s">
        <v>39</v>
      </c>
      <c r="E6" s="1" t="s">
        <v>40</v>
      </c>
      <c r="F6" s="431" t="s">
        <v>3</v>
      </c>
      <c r="G6" s="433"/>
      <c r="H6" s="1" t="s">
        <v>4</v>
      </c>
    </row>
    <row r="7" spans="1:8" ht="23.25" customHeight="1" x14ac:dyDescent="0.15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19</v>
      </c>
      <c r="F7" s="16" t="s">
        <v>20</v>
      </c>
      <c r="G7" s="16" t="s">
        <v>21</v>
      </c>
      <c r="H7" s="16"/>
    </row>
    <row r="8" spans="1:8" ht="23.25" customHeight="1" x14ac:dyDescent="0.15">
      <c r="A8" s="7" t="s">
        <v>0</v>
      </c>
      <c r="B8" s="6"/>
      <c r="C8" s="6"/>
      <c r="D8" s="12">
        <v>1027160</v>
      </c>
      <c r="E8" s="12">
        <v>3909384</v>
      </c>
      <c r="F8" s="12">
        <v>2886685</v>
      </c>
      <c r="G8" s="12">
        <v>4461</v>
      </c>
      <c r="H8" s="3"/>
    </row>
    <row r="9" spans="1:8" ht="23.25" customHeight="1" x14ac:dyDescent="0.15">
      <c r="A9" s="6"/>
      <c r="B9" s="16" t="s">
        <v>7</v>
      </c>
      <c r="C9" s="16" t="s">
        <v>8</v>
      </c>
      <c r="D9" s="17">
        <v>368414</v>
      </c>
      <c r="E9" s="17">
        <v>419978</v>
      </c>
      <c r="F9" s="17">
        <v>51564</v>
      </c>
      <c r="G9" s="17"/>
      <c r="H9" s="3"/>
    </row>
    <row r="10" spans="1:8" ht="23.25" customHeight="1" x14ac:dyDescent="0.15">
      <c r="A10" s="6"/>
      <c r="B10" s="16" t="s">
        <v>9</v>
      </c>
      <c r="C10" s="16" t="s">
        <v>8</v>
      </c>
      <c r="D10" s="17">
        <v>137007</v>
      </c>
      <c r="E10" s="17">
        <v>204708</v>
      </c>
      <c r="F10" s="17">
        <v>67701</v>
      </c>
      <c r="G10" s="17"/>
      <c r="H10" s="3"/>
    </row>
    <row r="11" spans="1:8" ht="23.25" customHeight="1" x14ac:dyDescent="0.15">
      <c r="A11" s="6"/>
      <c r="B11" s="16" t="s">
        <v>10</v>
      </c>
      <c r="C11" s="16" t="s">
        <v>8</v>
      </c>
      <c r="D11" s="17">
        <v>81112</v>
      </c>
      <c r="E11" s="17">
        <v>100490</v>
      </c>
      <c r="F11" s="17">
        <v>19378</v>
      </c>
      <c r="G11" s="17"/>
      <c r="H11" s="3"/>
    </row>
    <row r="12" spans="1:8" ht="23.25" customHeight="1" x14ac:dyDescent="0.15">
      <c r="A12" s="6"/>
      <c r="B12" s="16" t="s">
        <v>11</v>
      </c>
      <c r="C12" s="16" t="s">
        <v>8</v>
      </c>
      <c r="D12" s="17">
        <v>77313</v>
      </c>
      <c r="E12" s="17">
        <v>79280</v>
      </c>
      <c r="F12" s="17">
        <v>1967</v>
      </c>
      <c r="G12" s="17"/>
      <c r="H12" s="3"/>
    </row>
    <row r="13" spans="1:8" ht="23.25" customHeight="1" x14ac:dyDescent="0.15">
      <c r="A13" s="6"/>
      <c r="B13" s="16" t="s">
        <v>12</v>
      </c>
      <c r="C13" s="16" t="s">
        <v>8</v>
      </c>
      <c r="D13" s="17">
        <v>120953</v>
      </c>
      <c r="E13" s="17">
        <v>126028</v>
      </c>
      <c r="F13" s="17">
        <v>5075</v>
      </c>
      <c r="G13" s="17"/>
      <c r="H13" s="3"/>
    </row>
    <row r="14" spans="1:8" ht="23.25" customHeight="1" x14ac:dyDescent="0.15">
      <c r="A14" s="6"/>
      <c r="B14" s="16" t="s">
        <v>13</v>
      </c>
      <c r="C14" s="16" t="s">
        <v>8</v>
      </c>
      <c r="D14" s="17">
        <v>204361</v>
      </c>
      <c r="E14" s="17">
        <v>199900</v>
      </c>
      <c r="F14" s="17">
        <v>0</v>
      </c>
      <c r="G14" s="17">
        <v>4461</v>
      </c>
      <c r="H14" s="3"/>
    </row>
    <row r="15" spans="1:8" ht="23.25" customHeight="1" x14ac:dyDescent="0.15">
      <c r="A15" s="6"/>
      <c r="B15" s="16" t="s">
        <v>14</v>
      </c>
      <c r="C15" s="16" t="s">
        <v>8</v>
      </c>
      <c r="D15" s="17">
        <v>28000</v>
      </c>
      <c r="E15" s="17">
        <v>2600000</v>
      </c>
      <c r="F15" s="17">
        <v>2572000</v>
      </c>
      <c r="G15" s="17"/>
      <c r="H15" s="3"/>
    </row>
    <row r="16" spans="1:8" ht="23.25" customHeight="1" x14ac:dyDescent="0.15">
      <c r="A16" s="6"/>
      <c r="B16" s="16" t="s">
        <v>15</v>
      </c>
      <c r="C16" s="16" t="s">
        <v>8</v>
      </c>
      <c r="D16" s="17">
        <v>10000</v>
      </c>
      <c r="E16" s="17">
        <v>179000</v>
      </c>
      <c r="F16" s="17">
        <v>169000</v>
      </c>
      <c r="G16" s="17"/>
      <c r="H16" s="3"/>
    </row>
    <row r="17" spans="1:8" ht="23.25" customHeight="1" x14ac:dyDescent="0.15">
      <c r="A17" s="20"/>
      <c r="B17" s="21"/>
      <c r="C17" s="21"/>
      <c r="D17" s="22"/>
      <c r="E17" s="22"/>
      <c r="F17" s="22"/>
      <c r="G17" s="22"/>
      <c r="H17" s="23"/>
    </row>
    <row r="18" spans="1:8" ht="23.25" customHeight="1" x14ac:dyDescent="0.25">
      <c r="A18" s="5" t="s">
        <v>5</v>
      </c>
    </row>
    <row r="19" spans="1:8" ht="23.25" customHeight="1" x14ac:dyDescent="0.15">
      <c r="A19" s="8" t="s">
        <v>2</v>
      </c>
      <c r="B19" s="9"/>
      <c r="C19" s="10"/>
      <c r="D19" s="1" t="s">
        <v>39</v>
      </c>
      <c r="E19" s="1" t="s">
        <v>41</v>
      </c>
      <c r="F19" s="431" t="s">
        <v>3</v>
      </c>
      <c r="G19" s="433"/>
      <c r="H19" s="1" t="s">
        <v>4</v>
      </c>
    </row>
    <row r="20" spans="1:8" ht="23.25" customHeight="1" x14ac:dyDescent="0.15">
      <c r="A20" s="16" t="s">
        <v>22</v>
      </c>
      <c r="B20" s="16" t="s">
        <v>23</v>
      </c>
      <c r="C20" s="16" t="s">
        <v>24</v>
      </c>
      <c r="D20" s="16" t="s">
        <v>25</v>
      </c>
      <c r="E20" s="16" t="s">
        <v>25</v>
      </c>
      <c r="F20" s="16" t="s">
        <v>26</v>
      </c>
      <c r="G20" s="16" t="s">
        <v>27</v>
      </c>
      <c r="H20" s="4"/>
    </row>
    <row r="21" spans="1:8" ht="23.25" customHeight="1" x14ac:dyDescent="0.15">
      <c r="A21" s="7" t="s">
        <v>0</v>
      </c>
      <c r="B21" s="6"/>
      <c r="C21" s="6"/>
      <c r="D21" s="12">
        <v>1027160</v>
      </c>
      <c r="E21" s="12">
        <v>3909384</v>
      </c>
      <c r="F21" s="12">
        <v>2886685</v>
      </c>
      <c r="G21" s="12">
        <v>4461</v>
      </c>
      <c r="H21" s="3"/>
    </row>
    <row r="22" spans="1:8" ht="23.25" customHeight="1" x14ac:dyDescent="0.15">
      <c r="A22" s="6"/>
      <c r="B22" s="16" t="s">
        <v>28</v>
      </c>
      <c r="C22" s="16" t="s">
        <v>29</v>
      </c>
      <c r="D22" s="17">
        <v>368414</v>
      </c>
      <c r="E22" s="17">
        <v>419978</v>
      </c>
      <c r="F22" s="17">
        <v>51564</v>
      </c>
      <c r="G22" s="17"/>
      <c r="H22" s="3"/>
    </row>
    <row r="23" spans="1:8" ht="23.25" customHeight="1" x14ac:dyDescent="0.15">
      <c r="A23" s="6"/>
      <c r="B23" s="16" t="s">
        <v>30</v>
      </c>
      <c r="C23" s="16" t="s">
        <v>29</v>
      </c>
      <c r="D23" s="17">
        <v>137007</v>
      </c>
      <c r="E23" s="17">
        <v>204708</v>
      </c>
      <c r="F23" s="17">
        <v>67701</v>
      </c>
      <c r="G23" s="17"/>
      <c r="H23" s="3"/>
    </row>
    <row r="24" spans="1:8" ht="23.25" customHeight="1" x14ac:dyDescent="0.15">
      <c r="A24" s="6"/>
      <c r="B24" s="16" t="s">
        <v>31</v>
      </c>
      <c r="C24" s="16" t="s">
        <v>29</v>
      </c>
      <c r="D24" s="17">
        <v>81112</v>
      </c>
      <c r="E24" s="17">
        <v>100490</v>
      </c>
      <c r="F24" s="17">
        <v>19378</v>
      </c>
      <c r="G24" s="17"/>
      <c r="H24" s="3"/>
    </row>
    <row r="25" spans="1:8" ht="23.25" customHeight="1" x14ac:dyDescent="0.15">
      <c r="A25" s="6"/>
      <c r="B25" s="16" t="s">
        <v>32</v>
      </c>
      <c r="C25" s="16" t="s">
        <v>29</v>
      </c>
      <c r="D25" s="17">
        <v>77313</v>
      </c>
      <c r="E25" s="17">
        <v>79280</v>
      </c>
      <c r="F25" s="17">
        <v>1967</v>
      </c>
      <c r="G25" s="17"/>
      <c r="H25" s="3"/>
    </row>
    <row r="26" spans="1:8" ht="23.25" customHeight="1" x14ac:dyDescent="0.15">
      <c r="A26" s="6"/>
      <c r="B26" s="16" t="s">
        <v>33</v>
      </c>
      <c r="C26" s="16" t="s">
        <v>29</v>
      </c>
      <c r="D26" s="17">
        <v>120953</v>
      </c>
      <c r="E26" s="17">
        <v>126028</v>
      </c>
      <c r="F26" s="17">
        <v>5075</v>
      </c>
      <c r="G26" s="17"/>
      <c r="H26" s="3"/>
    </row>
    <row r="27" spans="1:8" ht="23.25" customHeight="1" x14ac:dyDescent="0.15">
      <c r="A27" s="6"/>
      <c r="B27" s="16" t="s">
        <v>34</v>
      </c>
      <c r="C27" s="16" t="s">
        <v>29</v>
      </c>
      <c r="D27" s="17">
        <v>204361</v>
      </c>
      <c r="E27" s="17">
        <v>199900</v>
      </c>
      <c r="F27" s="17" t="s">
        <v>38</v>
      </c>
      <c r="G27" s="17">
        <v>4461</v>
      </c>
      <c r="H27" s="3"/>
    </row>
    <row r="28" spans="1:8" ht="23.25" customHeight="1" x14ac:dyDescent="0.15">
      <c r="A28" s="6"/>
      <c r="B28" s="16" t="s">
        <v>35</v>
      </c>
      <c r="C28" s="16" t="s">
        <v>29</v>
      </c>
      <c r="D28" s="17">
        <v>28000</v>
      </c>
      <c r="E28" s="17">
        <v>2600000</v>
      </c>
      <c r="F28" s="17">
        <v>2572000</v>
      </c>
      <c r="G28" s="17"/>
      <c r="H28" s="3"/>
    </row>
    <row r="29" spans="1:8" ht="23.25" customHeight="1" x14ac:dyDescent="0.15">
      <c r="A29" s="6"/>
      <c r="B29" s="16" t="s">
        <v>36</v>
      </c>
      <c r="C29" s="16" t="s">
        <v>29</v>
      </c>
      <c r="D29" s="17">
        <v>10000</v>
      </c>
      <c r="E29" s="17">
        <v>179000</v>
      </c>
      <c r="F29" s="17">
        <v>169000</v>
      </c>
      <c r="G29" s="17"/>
      <c r="H29" s="3"/>
    </row>
    <row r="30" spans="1:8" ht="23.25" customHeight="1" x14ac:dyDescent="0.15">
      <c r="A30" s="20"/>
      <c r="B30" s="21"/>
      <c r="C30" s="21"/>
      <c r="D30" s="22"/>
      <c r="E30" s="22"/>
      <c r="F30" s="22"/>
      <c r="G30" s="22"/>
      <c r="H30" s="23"/>
    </row>
    <row r="31" spans="1:8" ht="23.25" customHeight="1" x14ac:dyDescent="0.15">
      <c r="A31" s="20"/>
      <c r="B31" s="21"/>
      <c r="C31" s="21"/>
      <c r="D31" s="22"/>
      <c r="E31" s="22"/>
      <c r="F31" s="22"/>
      <c r="G31" s="22"/>
      <c r="H31" s="23"/>
    </row>
    <row r="32" spans="1:8" ht="23.25" customHeight="1" x14ac:dyDescent="0.15">
      <c r="A32" s="20"/>
      <c r="B32" s="20"/>
      <c r="H32" s="23"/>
    </row>
    <row r="33" spans="2:6" ht="33.75" x14ac:dyDescent="0.4">
      <c r="C33" s="18" t="s">
        <v>37</v>
      </c>
      <c r="D33" s="18"/>
      <c r="E33" s="18"/>
      <c r="F33" s="19"/>
    </row>
    <row r="35" spans="2:6" ht="33.75" x14ac:dyDescent="0.4">
      <c r="B35" s="18"/>
      <c r="C35" s="18"/>
      <c r="D35" s="18"/>
      <c r="E35" s="18"/>
      <c r="F35" s="19"/>
    </row>
  </sheetData>
  <mergeCells count="3">
    <mergeCell ref="A6:C6"/>
    <mergeCell ref="F6:G6"/>
    <mergeCell ref="F19:G19"/>
  </mergeCells>
  <phoneticPr fontId="2" type="noConversion"/>
  <pageMargins left="0.41" right="0.24" top="0.36" bottom="0.45" header="0.5" footer="0.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8"/>
  <sheetViews>
    <sheetView tabSelected="1" workbookViewId="0">
      <selection activeCell="A5" sqref="A5:K8"/>
    </sheetView>
  </sheetViews>
  <sheetFormatPr defaultRowHeight="13.5" x14ac:dyDescent="0.15"/>
  <cols>
    <col min="1" max="1" width="4" style="199" customWidth="1"/>
    <col min="2" max="2" width="8.33203125" style="199" customWidth="1"/>
    <col min="3" max="3" width="12.44140625" style="199" customWidth="1"/>
    <col min="4" max="4" width="9.6640625" style="199" customWidth="1"/>
    <col min="5" max="5" width="10.33203125" style="199" customWidth="1"/>
    <col min="6" max="6" width="8.21875" style="199" customWidth="1"/>
    <col min="7" max="7" width="7.6640625" style="199" customWidth="1"/>
    <col min="8" max="8" width="23.88671875" style="199" customWidth="1"/>
    <col min="9" max="256" width="8.88671875" style="199"/>
    <col min="257" max="257" width="4" style="199" customWidth="1"/>
    <col min="258" max="258" width="8.33203125" style="199" customWidth="1"/>
    <col min="259" max="259" width="12.44140625" style="199" customWidth="1"/>
    <col min="260" max="260" width="9.6640625" style="199" customWidth="1"/>
    <col min="261" max="261" width="10.33203125" style="199" customWidth="1"/>
    <col min="262" max="262" width="8.21875" style="199" customWidth="1"/>
    <col min="263" max="263" width="7.6640625" style="199" customWidth="1"/>
    <col min="264" max="264" width="23.88671875" style="199" customWidth="1"/>
    <col min="265" max="512" width="8.88671875" style="199"/>
    <col min="513" max="513" width="4" style="199" customWidth="1"/>
    <col min="514" max="514" width="8.33203125" style="199" customWidth="1"/>
    <col min="515" max="515" width="12.44140625" style="199" customWidth="1"/>
    <col min="516" max="516" width="9.6640625" style="199" customWidth="1"/>
    <col min="517" max="517" width="10.33203125" style="199" customWidth="1"/>
    <col min="518" max="518" width="8.21875" style="199" customWidth="1"/>
    <col min="519" max="519" width="7.6640625" style="199" customWidth="1"/>
    <col min="520" max="520" width="23.88671875" style="199" customWidth="1"/>
    <col min="521" max="768" width="8.88671875" style="199"/>
    <col min="769" max="769" width="4" style="199" customWidth="1"/>
    <col min="770" max="770" width="8.33203125" style="199" customWidth="1"/>
    <col min="771" max="771" width="12.44140625" style="199" customWidth="1"/>
    <col min="772" max="772" width="9.6640625" style="199" customWidth="1"/>
    <col min="773" max="773" width="10.33203125" style="199" customWidth="1"/>
    <col min="774" max="774" width="8.21875" style="199" customWidth="1"/>
    <col min="775" max="775" width="7.6640625" style="199" customWidth="1"/>
    <col min="776" max="776" width="23.88671875" style="199" customWidth="1"/>
    <col min="777" max="1024" width="8.88671875" style="199"/>
    <col min="1025" max="1025" width="4" style="199" customWidth="1"/>
    <col min="1026" max="1026" width="8.33203125" style="199" customWidth="1"/>
    <col min="1027" max="1027" width="12.44140625" style="199" customWidth="1"/>
    <col min="1028" max="1028" width="9.6640625" style="199" customWidth="1"/>
    <col min="1029" max="1029" width="10.33203125" style="199" customWidth="1"/>
    <col min="1030" max="1030" width="8.21875" style="199" customWidth="1"/>
    <col min="1031" max="1031" width="7.6640625" style="199" customWidth="1"/>
    <col min="1032" max="1032" width="23.88671875" style="199" customWidth="1"/>
    <col min="1033" max="1280" width="8.88671875" style="199"/>
    <col min="1281" max="1281" width="4" style="199" customWidth="1"/>
    <col min="1282" max="1282" width="8.33203125" style="199" customWidth="1"/>
    <col min="1283" max="1283" width="12.44140625" style="199" customWidth="1"/>
    <col min="1284" max="1284" width="9.6640625" style="199" customWidth="1"/>
    <col min="1285" max="1285" width="10.33203125" style="199" customWidth="1"/>
    <col min="1286" max="1286" width="8.21875" style="199" customWidth="1"/>
    <col min="1287" max="1287" width="7.6640625" style="199" customWidth="1"/>
    <col min="1288" max="1288" width="23.88671875" style="199" customWidth="1"/>
    <col min="1289" max="1536" width="8.88671875" style="199"/>
    <col min="1537" max="1537" width="4" style="199" customWidth="1"/>
    <col min="1538" max="1538" width="8.33203125" style="199" customWidth="1"/>
    <col min="1539" max="1539" width="12.44140625" style="199" customWidth="1"/>
    <col min="1540" max="1540" width="9.6640625" style="199" customWidth="1"/>
    <col min="1541" max="1541" width="10.33203125" style="199" customWidth="1"/>
    <col min="1542" max="1542" width="8.21875" style="199" customWidth="1"/>
    <col min="1543" max="1543" width="7.6640625" style="199" customWidth="1"/>
    <col min="1544" max="1544" width="23.88671875" style="199" customWidth="1"/>
    <col min="1545" max="1792" width="8.88671875" style="199"/>
    <col min="1793" max="1793" width="4" style="199" customWidth="1"/>
    <col min="1794" max="1794" width="8.33203125" style="199" customWidth="1"/>
    <col min="1795" max="1795" width="12.44140625" style="199" customWidth="1"/>
    <col min="1796" max="1796" width="9.6640625" style="199" customWidth="1"/>
    <col min="1797" max="1797" width="10.33203125" style="199" customWidth="1"/>
    <col min="1798" max="1798" width="8.21875" style="199" customWidth="1"/>
    <col min="1799" max="1799" width="7.6640625" style="199" customWidth="1"/>
    <col min="1800" max="1800" width="23.88671875" style="199" customWidth="1"/>
    <col min="1801" max="2048" width="8.88671875" style="199"/>
    <col min="2049" max="2049" width="4" style="199" customWidth="1"/>
    <col min="2050" max="2050" width="8.33203125" style="199" customWidth="1"/>
    <col min="2051" max="2051" width="12.44140625" style="199" customWidth="1"/>
    <col min="2052" max="2052" width="9.6640625" style="199" customWidth="1"/>
    <col min="2053" max="2053" width="10.33203125" style="199" customWidth="1"/>
    <col min="2054" max="2054" width="8.21875" style="199" customWidth="1"/>
    <col min="2055" max="2055" width="7.6640625" style="199" customWidth="1"/>
    <col min="2056" max="2056" width="23.88671875" style="199" customWidth="1"/>
    <col min="2057" max="2304" width="8.88671875" style="199"/>
    <col min="2305" max="2305" width="4" style="199" customWidth="1"/>
    <col min="2306" max="2306" width="8.33203125" style="199" customWidth="1"/>
    <col min="2307" max="2307" width="12.44140625" style="199" customWidth="1"/>
    <col min="2308" max="2308" width="9.6640625" style="199" customWidth="1"/>
    <col min="2309" max="2309" width="10.33203125" style="199" customWidth="1"/>
    <col min="2310" max="2310" width="8.21875" style="199" customWidth="1"/>
    <col min="2311" max="2311" width="7.6640625" style="199" customWidth="1"/>
    <col min="2312" max="2312" width="23.88671875" style="199" customWidth="1"/>
    <col min="2313" max="2560" width="8.88671875" style="199"/>
    <col min="2561" max="2561" width="4" style="199" customWidth="1"/>
    <col min="2562" max="2562" width="8.33203125" style="199" customWidth="1"/>
    <col min="2563" max="2563" width="12.44140625" style="199" customWidth="1"/>
    <col min="2564" max="2564" width="9.6640625" style="199" customWidth="1"/>
    <col min="2565" max="2565" width="10.33203125" style="199" customWidth="1"/>
    <col min="2566" max="2566" width="8.21875" style="199" customWidth="1"/>
    <col min="2567" max="2567" width="7.6640625" style="199" customWidth="1"/>
    <col min="2568" max="2568" width="23.88671875" style="199" customWidth="1"/>
    <col min="2569" max="2816" width="8.88671875" style="199"/>
    <col min="2817" max="2817" width="4" style="199" customWidth="1"/>
    <col min="2818" max="2818" width="8.33203125" style="199" customWidth="1"/>
    <col min="2819" max="2819" width="12.44140625" style="199" customWidth="1"/>
    <col min="2820" max="2820" width="9.6640625" style="199" customWidth="1"/>
    <col min="2821" max="2821" width="10.33203125" style="199" customWidth="1"/>
    <col min="2822" max="2822" width="8.21875" style="199" customWidth="1"/>
    <col min="2823" max="2823" width="7.6640625" style="199" customWidth="1"/>
    <col min="2824" max="2824" width="23.88671875" style="199" customWidth="1"/>
    <col min="2825" max="3072" width="8.88671875" style="199"/>
    <col min="3073" max="3073" width="4" style="199" customWidth="1"/>
    <col min="3074" max="3074" width="8.33203125" style="199" customWidth="1"/>
    <col min="3075" max="3075" width="12.44140625" style="199" customWidth="1"/>
    <col min="3076" max="3076" width="9.6640625" style="199" customWidth="1"/>
    <col min="3077" max="3077" width="10.33203125" style="199" customWidth="1"/>
    <col min="3078" max="3078" width="8.21875" style="199" customWidth="1"/>
    <col min="3079" max="3079" width="7.6640625" style="199" customWidth="1"/>
    <col min="3080" max="3080" width="23.88671875" style="199" customWidth="1"/>
    <col min="3081" max="3328" width="8.88671875" style="199"/>
    <col min="3329" max="3329" width="4" style="199" customWidth="1"/>
    <col min="3330" max="3330" width="8.33203125" style="199" customWidth="1"/>
    <col min="3331" max="3331" width="12.44140625" style="199" customWidth="1"/>
    <col min="3332" max="3332" width="9.6640625" style="199" customWidth="1"/>
    <col min="3333" max="3333" width="10.33203125" style="199" customWidth="1"/>
    <col min="3334" max="3334" width="8.21875" style="199" customWidth="1"/>
    <col min="3335" max="3335" width="7.6640625" style="199" customWidth="1"/>
    <col min="3336" max="3336" width="23.88671875" style="199" customWidth="1"/>
    <col min="3337" max="3584" width="8.88671875" style="199"/>
    <col min="3585" max="3585" width="4" style="199" customWidth="1"/>
    <col min="3586" max="3586" width="8.33203125" style="199" customWidth="1"/>
    <col min="3587" max="3587" width="12.44140625" style="199" customWidth="1"/>
    <col min="3588" max="3588" width="9.6640625" style="199" customWidth="1"/>
    <col min="3589" max="3589" width="10.33203125" style="199" customWidth="1"/>
    <col min="3590" max="3590" width="8.21875" style="199" customWidth="1"/>
    <col min="3591" max="3591" width="7.6640625" style="199" customWidth="1"/>
    <col min="3592" max="3592" width="23.88671875" style="199" customWidth="1"/>
    <col min="3593" max="3840" width="8.88671875" style="199"/>
    <col min="3841" max="3841" width="4" style="199" customWidth="1"/>
    <col min="3842" max="3842" width="8.33203125" style="199" customWidth="1"/>
    <col min="3843" max="3843" width="12.44140625" style="199" customWidth="1"/>
    <col min="3844" max="3844" width="9.6640625" style="199" customWidth="1"/>
    <col min="3845" max="3845" width="10.33203125" style="199" customWidth="1"/>
    <col min="3846" max="3846" width="8.21875" style="199" customWidth="1"/>
    <col min="3847" max="3847" width="7.6640625" style="199" customWidth="1"/>
    <col min="3848" max="3848" width="23.88671875" style="199" customWidth="1"/>
    <col min="3849" max="4096" width="8.88671875" style="199"/>
    <col min="4097" max="4097" width="4" style="199" customWidth="1"/>
    <col min="4098" max="4098" width="8.33203125" style="199" customWidth="1"/>
    <col min="4099" max="4099" width="12.44140625" style="199" customWidth="1"/>
    <col min="4100" max="4100" width="9.6640625" style="199" customWidth="1"/>
    <col min="4101" max="4101" width="10.33203125" style="199" customWidth="1"/>
    <col min="4102" max="4102" width="8.21875" style="199" customWidth="1"/>
    <col min="4103" max="4103" width="7.6640625" style="199" customWidth="1"/>
    <col min="4104" max="4104" width="23.88671875" style="199" customWidth="1"/>
    <col min="4105" max="4352" width="8.88671875" style="199"/>
    <col min="4353" max="4353" width="4" style="199" customWidth="1"/>
    <col min="4354" max="4354" width="8.33203125" style="199" customWidth="1"/>
    <col min="4355" max="4355" width="12.44140625" style="199" customWidth="1"/>
    <col min="4356" max="4356" width="9.6640625" style="199" customWidth="1"/>
    <col min="4357" max="4357" width="10.33203125" style="199" customWidth="1"/>
    <col min="4358" max="4358" width="8.21875" style="199" customWidth="1"/>
    <col min="4359" max="4359" width="7.6640625" style="199" customWidth="1"/>
    <col min="4360" max="4360" width="23.88671875" style="199" customWidth="1"/>
    <col min="4361" max="4608" width="8.88671875" style="199"/>
    <col min="4609" max="4609" width="4" style="199" customWidth="1"/>
    <col min="4610" max="4610" width="8.33203125" style="199" customWidth="1"/>
    <col min="4611" max="4611" width="12.44140625" style="199" customWidth="1"/>
    <col min="4612" max="4612" width="9.6640625" style="199" customWidth="1"/>
    <col min="4613" max="4613" width="10.33203125" style="199" customWidth="1"/>
    <col min="4614" max="4614" width="8.21875" style="199" customWidth="1"/>
    <col min="4615" max="4615" width="7.6640625" style="199" customWidth="1"/>
    <col min="4616" max="4616" width="23.88671875" style="199" customWidth="1"/>
    <col min="4617" max="4864" width="8.88671875" style="199"/>
    <col min="4865" max="4865" width="4" style="199" customWidth="1"/>
    <col min="4866" max="4866" width="8.33203125" style="199" customWidth="1"/>
    <col min="4867" max="4867" width="12.44140625" style="199" customWidth="1"/>
    <col min="4868" max="4868" width="9.6640625" style="199" customWidth="1"/>
    <col min="4869" max="4869" width="10.33203125" style="199" customWidth="1"/>
    <col min="4870" max="4870" width="8.21875" style="199" customWidth="1"/>
    <col min="4871" max="4871" width="7.6640625" style="199" customWidth="1"/>
    <col min="4872" max="4872" width="23.88671875" style="199" customWidth="1"/>
    <col min="4873" max="5120" width="8.88671875" style="199"/>
    <col min="5121" max="5121" width="4" style="199" customWidth="1"/>
    <col min="5122" max="5122" width="8.33203125" style="199" customWidth="1"/>
    <col min="5123" max="5123" width="12.44140625" style="199" customWidth="1"/>
    <col min="5124" max="5124" width="9.6640625" style="199" customWidth="1"/>
    <col min="5125" max="5125" width="10.33203125" style="199" customWidth="1"/>
    <col min="5126" max="5126" width="8.21875" style="199" customWidth="1"/>
    <col min="5127" max="5127" width="7.6640625" style="199" customWidth="1"/>
    <col min="5128" max="5128" width="23.88671875" style="199" customWidth="1"/>
    <col min="5129" max="5376" width="8.88671875" style="199"/>
    <col min="5377" max="5377" width="4" style="199" customWidth="1"/>
    <col min="5378" max="5378" width="8.33203125" style="199" customWidth="1"/>
    <col min="5379" max="5379" width="12.44140625" style="199" customWidth="1"/>
    <col min="5380" max="5380" width="9.6640625" style="199" customWidth="1"/>
    <col min="5381" max="5381" width="10.33203125" style="199" customWidth="1"/>
    <col min="5382" max="5382" width="8.21875" style="199" customWidth="1"/>
    <col min="5383" max="5383" width="7.6640625" style="199" customWidth="1"/>
    <col min="5384" max="5384" width="23.88671875" style="199" customWidth="1"/>
    <col min="5385" max="5632" width="8.88671875" style="199"/>
    <col min="5633" max="5633" width="4" style="199" customWidth="1"/>
    <col min="5634" max="5634" width="8.33203125" style="199" customWidth="1"/>
    <col min="5635" max="5635" width="12.44140625" style="199" customWidth="1"/>
    <col min="5636" max="5636" width="9.6640625" style="199" customWidth="1"/>
    <col min="5637" max="5637" width="10.33203125" style="199" customWidth="1"/>
    <col min="5638" max="5638" width="8.21875" style="199" customWidth="1"/>
    <col min="5639" max="5639" width="7.6640625" style="199" customWidth="1"/>
    <col min="5640" max="5640" width="23.88671875" style="199" customWidth="1"/>
    <col min="5641" max="5888" width="8.88671875" style="199"/>
    <col min="5889" max="5889" width="4" style="199" customWidth="1"/>
    <col min="5890" max="5890" width="8.33203125" style="199" customWidth="1"/>
    <col min="5891" max="5891" width="12.44140625" style="199" customWidth="1"/>
    <col min="5892" max="5892" width="9.6640625" style="199" customWidth="1"/>
    <col min="5893" max="5893" width="10.33203125" style="199" customWidth="1"/>
    <col min="5894" max="5894" width="8.21875" style="199" customWidth="1"/>
    <col min="5895" max="5895" width="7.6640625" style="199" customWidth="1"/>
    <col min="5896" max="5896" width="23.88671875" style="199" customWidth="1"/>
    <col min="5897" max="6144" width="8.88671875" style="199"/>
    <col min="6145" max="6145" width="4" style="199" customWidth="1"/>
    <col min="6146" max="6146" width="8.33203125" style="199" customWidth="1"/>
    <col min="6147" max="6147" width="12.44140625" style="199" customWidth="1"/>
    <col min="6148" max="6148" width="9.6640625" style="199" customWidth="1"/>
    <col min="6149" max="6149" width="10.33203125" style="199" customWidth="1"/>
    <col min="6150" max="6150" width="8.21875" style="199" customWidth="1"/>
    <col min="6151" max="6151" width="7.6640625" style="199" customWidth="1"/>
    <col min="6152" max="6152" width="23.88671875" style="199" customWidth="1"/>
    <col min="6153" max="6400" width="8.88671875" style="199"/>
    <col min="6401" max="6401" width="4" style="199" customWidth="1"/>
    <col min="6402" max="6402" width="8.33203125" style="199" customWidth="1"/>
    <col min="6403" max="6403" width="12.44140625" style="199" customWidth="1"/>
    <col min="6404" max="6404" width="9.6640625" style="199" customWidth="1"/>
    <col min="6405" max="6405" width="10.33203125" style="199" customWidth="1"/>
    <col min="6406" max="6406" width="8.21875" style="199" customWidth="1"/>
    <col min="6407" max="6407" width="7.6640625" style="199" customWidth="1"/>
    <col min="6408" max="6408" width="23.88671875" style="199" customWidth="1"/>
    <col min="6409" max="6656" width="8.88671875" style="199"/>
    <col min="6657" max="6657" width="4" style="199" customWidth="1"/>
    <col min="6658" max="6658" width="8.33203125" style="199" customWidth="1"/>
    <col min="6659" max="6659" width="12.44140625" style="199" customWidth="1"/>
    <col min="6660" max="6660" width="9.6640625" style="199" customWidth="1"/>
    <col min="6661" max="6661" width="10.33203125" style="199" customWidth="1"/>
    <col min="6662" max="6662" width="8.21875" style="199" customWidth="1"/>
    <col min="6663" max="6663" width="7.6640625" style="199" customWidth="1"/>
    <col min="6664" max="6664" width="23.88671875" style="199" customWidth="1"/>
    <col min="6665" max="6912" width="8.88671875" style="199"/>
    <col min="6913" max="6913" width="4" style="199" customWidth="1"/>
    <col min="6914" max="6914" width="8.33203125" style="199" customWidth="1"/>
    <col min="6915" max="6915" width="12.44140625" style="199" customWidth="1"/>
    <col min="6916" max="6916" width="9.6640625" style="199" customWidth="1"/>
    <col min="6917" max="6917" width="10.33203125" style="199" customWidth="1"/>
    <col min="6918" max="6918" width="8.21875" style="199" customWidth="1"/>
    <col min="6919" max="6919" width="7.6640625" style="199" customWidth="1"/>
    <col min="6920" max="6920" width="23.88671875" style="199" customWidth="1"/>
    <col min="6921" max="7168" width="8.88671875" style="199"/>
    <col min="7169" max="7169" width="4" style="199" customWidth="1"/>
    <col min="7170" max="7170" width="8.33203125" style="199" customWidth="1"/>
    <col min="7171" max="7171" width="12.44140625" style="199" customWidth="1"/>
    <col min="7172" max="7172" width="9.6640625" style="199" customWidth="1"/>
    <col min="7173" max="7173" width="10.33203125" style="199" customWidth="1"/>
    <col min="7174" max="7174" width="8.21875" style="199" customWidth="1"/>
    <col min="7175" max="7175" width="7.6640625" style="199" customWidth="1"/>
    <col min="7176" max="7176" width="23.88671875" style="199" customWidth="1"/>
    <col min="7177" max="7424" width="8.88671875" style="199"/>
    <col min="7425" max="7425" width="4" style="199" customWidth="1"/>
    <col min="7426" max="7426" width="8.33203125" style="199" customWidth="1"/>
    <col min="7427" max="7427" width="12.44140625" style="199" customWidth="1"/>
    <col min="7428" max="7428" width="9.6640625" style="199" customWidth="1"/>
    <col min="7429" max="7429" width="10.33203125" style="199" customWidth="1"/>
    <col min="7430" max="7430" width="8.21875" style="199" customWidth="1"/>
    <col min="7431" max="7431" width="7.6640625" style="199" customWidth="1"/>
    <col min="7432" max="7432" width="23.88671875" style="199" customWidth="1"/>
    <col min="7433" max="7680" width="8.88671875" style="199"/>
    <col min="7681" max="7681" width="4" style="199" customWidth="1"/>
    <col min="7682" max="7682" width="8.33203125" style="199" customWidth="1"/>
    <col min="7683" max="7683" width="12.44140625" style="199" customWidth="1"/>
    <col min="7684" max="7684" width="9.6640625" style="199" customWidth="1"/>
    <col min="7685" max="7685" width="10.33203125" style="199" customWidth="1"/>
    <col min="7686" max="7686" width="8.21875" style="199" customWidth="1"/>
    <col min="7687" max="7687" width="7.6640625" style="199" customWidth="1"/>
    <col min="7688" max="7688" width="23.88671875" style="199" customWidth="1"/>
    <col min="7689" max="7936" width="8.88671875" style="199"/>
    <col min="7937" max="7937" width="4" style="199" customWidth="1"/>
    <col min="7938" max="7938" width="8.33203125" style="199" customWidth="1"/>
    <col min="7939" max="7939" width="12.44140625" style="199" customWidth="1"/>
    <col min="7940" max="7940" width="9.6640625" style="199" customWidth="1"/>
    <col min="7941" max="7941" width="10.33203125" style="199" customWidth="1"/>
    <col min="7942" max="7942" width="8.21875" style="199" customWidth="1"/>
    <col min="7943" max="7943" width="7.6640625" style="199" customWidth="1"/>
    <col min="7944" max="7944" width="23.88671875" style="199" customWidth="1"/>
    <col min="7945" max="8192" width="8.88671875" style="199"/>
    <col min="8193" max="8193" width="4" style="199" customWidth="1"/>
    <col min="8194" max="8194" width="8.33203125" style="199" customWidth="1"/>
    <col min="8195" max="8195" width="12.44140625" style="199" customWidth="1"/>
    <col min="8196" max="8196" width="9.6640625" style="199" customWidth="1"/>
    <col min="8197" max="8197" width="10.33203125" style="199" customWidth="1"/>
    <col min="8198" max="8198" width="8.21875" style="199" customWidth="1"/>
    <col min="8199" max="8199" width="7.6640625" style="199" customWidth="1"/>
    <col min="8200" max="8200" width="23.88671875" style="199" customWidth="1"/>
    <col min="8201" max="8448" width="8.88671875" style="199"/>
    <col min="8449" max="8449" width="4" style="199" customWidth="1"/>
    <col min="8450" max="8450" width="8.33203125" style="199" customWidth="1"/>
    <col min="8451" max="8451" width="12.44140625" style="199" customWidth="1"/>
    <col min="8452" max="8452" width="9.6640625" style="199" customWidth="1"/>
    <col min="8453" max="8453" width="10.33203125" style="199" customWidth="1"/>
    <col min="8454" max="8454" width="8.21875" style="199" customWidth="1"/>
    <col min="8455" max="8455" width="7.6640625" style="199" customWidth="1"/>
    <col min="8456" max="8456" width="23.88671875" style="199" customWidth="1"/>
    <col min="8457" max="8704" width="8.88671875" style="199"/>
    <col min="8705" max="8705" width="4" style="199" customWidth="1"/>
    <col min="8706" max="8706" width="8.33203125" style="199" customWidth="1"/>
    <col min="8707" max="8707" width="12.44140625" style="199" customWidth="1"/>
    <col min="8708" max="8708" width="9.6640625" style="199" customWidth="1"/>
    <col min="8709" max="8709" width="10.33203125" style="199" customWidth="1"/>
    <col min="8710" max="8710" width="8.21875" style="199" customWidth="1"/>
    <col min="8711" max="8711" width="7.6640625" style="199" customWidth="1"/>
    <col min="8712" max="8712" width="23.88671875" style="199" customWidth="1"/>
    <col min="8713" max="8960" width="8.88671875" style="199"/>
    <col min="8961" max="8961" width="4" style="199" customWidth="1"/>
    <col min="8962" max="8962" width="8.33203125" style="199" customWidth="1"/>
    <col min="8963" max="8963" width="12.44140625" style="199" customWidth="1"/>
    <col min="8964" max="8964" width="9.6640625" style="199" customWidth="1"/>
    <col min="8965" max="8965" width="10.33203125" style="199" customWidth="1"/>
    <col min="8966" max="8966" width="8.21875" style="199" customWidth="1"/>
    <col min="8967" max="8967" width="7.6640625" style="199" customWidth="1"/>
    <col min="8968" max="8968" width="23.88671875" style="199" customWidth="1"/>
    <col min="8969" max="9216" width="8.88671875" style="199"/>
    <col min="9217" max="9217" width="4" style="199" customWidth="1"/>
    <col min="9218" max="9218" width="8.33203125" style="199" customWidth="1"/>
    <col min="9219" max="9219" width="12.44140625" style="199" customWidth="1"/>
    <col min="9220" max="9220" width="9.6640625" style="199" customWidth="1"/>
    <col min="9221" max="9221" width="10.33203125" style="199" customWidth="1"/>
    <col min="9222" max="9222" width="8.21875" style="199" customWidth="1"/>
    <col min="9223" max="9223" width="7.6640625" style="199" customWidth="1"/>
    <col min="9224" max="9224" width="23.88671875" style="199" customWidth="1"/>
    <col min="9225" max="9472" width="8.88671875" style="199"/>
    <col min="9473" max="9473" width="4" style="199" customWidth="1"/>
    <col min="9474" max="9474" width="8.33203125" style="199" customWidth="1"/>
    <col min="9475" max="9475" width="12.44140625" style="199" customWidth="1"/>
    <col min="9476" max="9476" width="9.6640625" style="199" customWidth="1"/>
    <col min="9477" max="9477" width="10.33203125" style="199" customWidth="1"/>
    <col min="9478" max="9478" width="8.21875" style="199" customWidth="1"/>
    <col min="9479" max="9479" width="7.6640625" style="199" customWidth="1"/>
    <col min="9480" max="9480" width="23.88671875" style="199" customWidth="1"/>
    <col min="9481" max="9728" width="8.88671875" style="199"/>
    <col min="9729" max="9729" width="4" style="199" customWidth="1"/>
    <col min="9730" max="9730" width="8.33203125" style="199" customWidth="1"/>
    <col min="9731" max="9731" width="12.44140625" style="199" customWidth="1"/>
    <col min="9732" max="9732" width="9.6640625" style="199" customWidth="1"/>
    <col min="9733" max="9733" width="10.33203125" style="199" customWidth="1"/>
    <col min="9734" max="9734" width="8.21875" style="199" customWidth="1"/>
    <col min="9735" max="9735" width="7.6640625" style="199" customWidth="1"/>
    <col min="9736" max="9736" width="23.88671875" style="199" customWidth="1"/>
    <col min="9737" max="9984" width="8.88671875" style="199"/>
    <col min="9985" max="9985" width="4" style="199" customWidth="1"/>
    <col min="9986" max="9986" width="8.33203125" style="199" customWidth="1"/>
    <col min="9987" max="9987" width="12.44140625" style="199" customWidth="1"/>
    <col min="9988" max="9988" width="9.6640625" style="199" customWidth="1"/>
    <col min="9989" max="9989" width="10.33203125" style="199" customWidth="1"/>
    <col min="9990" max="9990" width="8.21875" style="199" customWidth="1"/>
    <col min="9991" max="9991" width="7.6640625" style="199" customWidth="1"/>
    <col min="9992" max="9992" width="23.88671875" style="199" customWidth="1"/>
    <col min="9993" max="10240" width="8.88671875" style="199"/>
    <col min="10241" max="10241" width="4" style="199" customWidth="1"/>
    <col min="10242" max="10242" width="8.33203125" style="199" customWidth="1"/>
    <col min="10243" max="10243" width="12.44140625" style="199" customWidth="1"/>
    <col min="10244" max="10244" width="9.6640625" style="199" customWidth="1"/>
    <col min="10245" max="10245" width="10.33203125" style="199" customWidth="1"/>
    <col min="10246" max="10246" width="8.21875" style="199" customWidth="1"/>
    <col min="10247" max="10247" width="7.6640625" style="199" customWidth="1"/>
    <col min="10248" max="10248" width="23.88671875" style="199" customWidth="1"/>
    <col min="10249" max="10496" width="8.88671875" style="199"/>
    <col min="10497" max="10497" width="4" style="199" customWidth="1"/>
    <col min="10498" max="10498" width="8.33203125" style="199" customWidth="1"/>
    <col min="10499" max="10499" width="12.44140625" style="199" customWidth="1"/>
    <col min="10500" max="10500" width="9.6640625" style="199" customWidth="1"/>
    <col min="10501" max="10501" width="10.33203125" style="199" customWidth="1"/>
    <col min="10502" max="10502" width="8.21875" style="199" customWidth="1"/>
    <col min="10503" max="10503" width="7.6640625" style="199" customWidth="1"/>
    <col min="10504" max="10504" width="23.88671875" style="199" customWidth="1"/>
    <col min="10505" max="10752" width="8.88671875" style="199"/>
    <col min="10753" max="10753" width="4" style="199" customWidth="1"/>
    <col min="10754" max="10754" width="8.33203125" style="199" customWidth="1"/>
    <col min="10755" max="10755" width="12.44140625" style="199" customWidth="1"/>
    <col min="10756" max="10756" width="9.6640625" style="199" customWidth="1"/>
    <col min="10757" max="10757" width="10.33203125" style="199" customWidth="1"/>
    <col min="10758" max="10758" width="8.21875" style="199" customWidth="1"/>
    <col min="10759" max="10759" width="7.6640625" style="199" customWidth="1"/>
    <col min="10760" max="10760" width="23.88671875" style="199" customWidth="1"/>
    <col min="10761" max="11008" width="8.88671875" style="199"/>
    <col min="11009" max="11009" width="4" style="199" customWidth="1"/>
    <col min="11010" max="11010" width="8.33203125" style="199" customWidth="1"/>
    <col min="11011" max="11011" width="12.44140625" style="199" customWidth="1"/>
    <col min="11012" max="11012" width="9.6640625" style="199" customWidth="1"/>
    <col min="11013" max="11013" width="10.33203125" style="199" customWidth="1"/>
    <col min="11014" max="11014" width="8.21875" style="199" customWidth="1"/>
    <col min="11015" max="11015" width="7.6640625" style="199" customWidth="1"/>
    <col min="11016" max="11016" width="23.88671875" style="199" customWidth="1"/>
    <col min="11017" max="11264" width="8.88671875" style="199"/>
    <col min="11265" max="11265" width="4" style="199" customWidth="1"/>
    <col min="11266" max="11266" width="8.33203125" style="199" customWidth="1"/>
    <col min="11267" max="11267" width="12.44140625" style="199" customWidth="1"/>
    <col min="11268" max="11268" width="9.6640625" style="199" customWidth="1"/>
    <col min="11269" max="11269" width="10.33203125" style="199" customWidth="1"/>
    <col min="11270" max="11270" width="8.21875" style="199" customWidth="1"/>
    <col min="11271" max="11271" width="7.6640625" style="199" customWidth="1"/>
    <col min="11272" max="11272" width="23.88671875" style="199" customWidth="1"/>
    <col min="11273" max="11520" width="8.88671875" style="199"/>
    <col min="11521" max="11521" width="4" style="199" customWidth="1"/>
    <col min="11522" max="11522" width="8.33203125" style="199" customWidth="1"/>
    <col min="11523" max="11523" width="12.44140625" style="199" customWidth="1"/>
    <col min="11524" max="11524" width="9.6640625" style="199" customWidth="1"/>
    <col min="11525" max="11525" width="10.33203125" style="199" customWidth="1"/>
    <col min="11526" max="11526" width="8.21875" style="199" customWidth="1"/>
    <col min="11527" max="11527" width="7.6640625" style="199" customWidth="1"/>
    <col min="11528" max="11528" width="23.88671875" style="199" customWidth="1"/>
    <col min="11529" max="11776" width="8.88671875" style="199"/>
    <col min="11777" max="11777" width="4" style="199" customWidth="1"/>
    <col min="11778" max="11778" width="8.33203125" style="199" customWidth="1"/>
    <col min="11779" max="11779" width="12.44140625" style="199" customWidth="1"/>
    <col min="11780" max="11780" width="9.6640625" style="199" customWidth="1"/>
    <col min="11781" max="11781" width="10.33203125" style="199" customWidth="1"/>
    <col min="11782" max="11782" width="8.21875" style="199" customWidth="1"/>
    <col min="11783" max="11783" width="7.6640625" style="199" customWidth="1"/>
    <col min="11784" max="11784" width="23.88671875" style="199" customWidth="1"/>
    <col min="11785" max="12032" width="8.88671875" style="199"/>
    <col min="12033" max="12033" width="4" style="199" customWidth="1"/>
    <col min="12034" max="12034" width="8.33203125" style="199" customWidth="1"/>
    <col min="12035" max="12035" width="12.44140625" style="199" customWidth="1"/>
    <col min="12036" max="12036" width="9.6640625" style="199" customWidth="1"/>
    <col min="12037" max="12037" width="10.33203125" style="199" customWidth="1"/>
    <col min="12038" max="12038" width="8.21875" style="199" customWidth="1"/>
    <col min="12039" max="12039" width="7.6640625" style="199" customWidth="1"/>
    <col min="12040" max="12040" width="23.88671875" style="199" customWidth="1"/>
    <col min="12041" max="12288" width="8.88671875" style="199"/>
    <col min="12289" max="12289" width="4" style="199" customWidth="1"/>
    <col min="12290" max="12290" width="8.33203125" style="199" customWidth="1"/>
    <col min="12291" max="12291" width="12.44140625" style="199" customWidth="1"/>
    <col min="12292" max="12292" width="9.6640625" style="199" customWidth="1"/>
    <col min="12293" max="12293" width="10.33203125" style="199" customWidth="1"/>
    <col min="12294" max="12294" width="8.21875" style="199" customWidth="1"/>
    <col min="12295" max="12295" width="7.6640625" style="199" customWidth="1"/>
    <col min="12296" max="12296" width="23.88671875" style="199" customWidth="1"/>
    <col min="12297" max="12544" width="8.88671875" style="199"/>
    <col min="12545" max="12545" width="4" style="199" customWidth="1"/>
    <col min="12546" max="12546" width="8.33203125" style="199" customWidth="1"/>
    <col min="12547" max="12547" width="12.44140625" style="199" customWidth="1"/>
    <col min="12548" max="12548" width="9.6640625" style="199" customWidth="1"/>
    <col min="12549" max="12549" width="10.33203125" style="199" customWidth="1"/>
    <col min="12550" max="12550" width="8.21875" style="199" customWidth="1"/>
    <col min="12551" max="12551" width="7.6640625" style="199" customWidth="1"/>
    <col min="12552" max="12552" width="23.88671875" style="199" customWidth="1"/>
    <col min="12553" max="12800" width="8.88671875" style="199"/>
    <col min="12801" max="12801" width="4" style="199" customWidth="1"/>
    <col min="12802" max="12802" width="8.33203125" style="199" customWidth="1"/>
    <col min="12803" max="12803" width="12.44140625" style="199" customWidth="1"/>
    <col min="12804" max="12804" width="9.6640625" style="199" customWidth="1"/>
    <col min="12805" max="12805" width="10.33203125" style="199" customWidth="1"/>
    <col min="12806" max="12806" width="8.21875" style="199" customWidth="1"/>
    <col min="12807" max="12807" width="7.6640625" style="199" customWidth="1"/>
    <col min="12808" max="12808" width="23.88671875" style="199" customWidth="1"/>
    <col min="12809" max="13056" width="8.88671875" style="199"/>
    <col min="13057" max="13057" width="4" style="199" customWidth="1"/>
    <col min="13058" max="13058" width="8.33203125" style="199" customWidth="1"/>
    <col min="13059" max="13059" width="12.44140625" style="199" customWidth="1"/>
    <col min="13060" max="13060" width="9.6640625" style="199" customWidth="1"/>
    <col min="13061" max="13061" width="10.33203125" style="199" customWidth="1"/>
    <col min="13062" max="13062" width="8.21875" style="199" customWidth="1"/>
    <col min="13063" max="13063" width="7.6640625" style="199" customWidth="1"/>
    <col min="13064" max="13064" width="23.88671875" style="199" customWidth="1"/>
    <col min="13065" max="13312" width="8.88671875" style="199"/>
    <col min="13313" max="13313" width="4" style="199" customWidth="1"/>
    <col min="13314" max="13314" width="8.33203125" style="199" customWidth="1"/>
    <col min="13315" max="13315" width="12.44140625" style="199" customWidth="1"/>
    <col min="13316" max="13316" width="9.6640625" style="199" customWidth="1"/>
    <col min="13317" max="13317" width="10.33203125" style="199" customWidth="1"/>
    <col min="13318" max="13318" width="8.21875" style="199" customWidth="1"/>
    <col min="13319" max="13319" width="7.6640625" style="199" customWidth="1"/>
    <col min="13320" max="13320" width="23.88671875" style="199" customWidth="1"/>
    <col min="13321" max="13568" width="8.88671875" style="199"/>
    <col min="13569" max="13569" width="4" style="199" customWidth="1"/>
    <col min="13570" max="13570" width="8.33203125" style="199" customWidth="1"/>
    <col min="13571" max="13571" width="12.44140625" style="199" customWidth="1"/>
    <col min="13572" max="13572" width="9.6640625" style="199" customWidth="1"/>
    <col min="13573" max="13573" width="10.33203125" style="199" customWidth="1"/>
    <col min="13574" max="13574" width="8.21875" style="199" customWidth="1"/>
    <col min="13575" max="13575" width="7.6640625" style="199" customWidth="1"/>
    <col min="13576" max="13576" width="23.88671875" style="199" customWidth="1"/>
    <col min="13577" max="13824" width="8.88671875" style="199"/>
    <col min="13825" max="13825" width="4" style="199" customWidth="1"/>
    <col min="13826" max="13826" width="8.33203125" style="199" customWidth="1"/>
    <col min="13827" max="13827" width="12.44140625" style="199" customWidth="1"/>
    <col min="13828" max="13828" width="9.6640625" style="199" customWidth="1"/>
    <col min="13829" max="13829" width="10.33203125" style="199" customWidth="1"/>
    <col min="13830" max="13830" width="8.21875" style="199" customWidth="1"/>
    <col min="13831" max="13831" width="7.6640625" style="199" customWidth="1"/>
    <col min="13832" max="13832" width="23.88671875" style="199" customWidth="1"/>
    <col min="13833" max="14080" width="8.88671875" style="199"/>
    <col min="14081" max="14081" width="4" style="199" customWidth="1"/>
    <col min="14082" max="14082" width="8.33203125" style="199" customWidth="1"/>
    <col min="14083" max="14083" width="12.44140625" style="199" customWidth="1"/>
    <col min="14084" max="14084" width="9.6640625" style="199" customWidth="1"/>
    <col min="14085" max="14085" width="10.33203125" style="199" customWidth="1"/>
    <col min="14086" max="14086" width="8.21875" style="199" customWidth="1"/>
    <col min="14087" max="14087" width="7.6640625" style="199" customWidth="1"/>
    <col min="14088" max="14088" width="23.88671875" style="199" customWidth="1"/>
    <col min="14089" max="14336" width="8.88671875" style="199"/>
    <col min="14337" max="14337" width="4" style="199" customWidth="1"/>
    <col min="14338" max="14338" width="8.33203125" style="199" customWidth="1"/>
    <col min="14339" max="14339" width="12.44140625" style="199" customWidth="1"/>
    <col min="14340" max="14340" width="9.6640625" style="199" customWidth="1"/>
    <col min="14341" max="14341" width="10.33203125" style="199" customWidth="1"/>
    <col min="14342" max="14342" width="8.21875" style="199" customWidth="1"/>
    <col min="14343" max="14343" width="7.6640625" style="199" customWidth="1"/>
    <col min="14344" max="14344" width="23.88671875" style="199" customWidth="1"/>
    <col min="14345" max="14592" width="8.88671875" style="199"/>
    <col min="14593" max="14593" width="4" style="199" customWidth="1"/>
    <col min="14594" max="14594" width="8.33203125" style="199" customWidth="1"/>
    <col min="14595" max="14595" width="12.44140625" style="199" customWidth="1"/>
    <col min="14596" max="14596" width="9.6640625" style="199" customWidth="1"/>
    <col min="14597" max="14597" width="10.33203125" style="199" customWidth="1"/>
    <col min="14598" max="14598" width="8.21875" style="199" customWidth="1"/>
    <col min="14599" max="14599" width="7.6640625" style="199" customWidth="1"/>
    <col min="14600" max="14600" width="23.88671875" style="199" customWidth="1"/>
    <col min="14601" max="14848" width="8.88671875" style="199"/>
    <col min="14849" max="14849" width="4" style="199" customWidth="1"/>
    <col min="14850" max="14850" width="8.33203125" style="199" customWidth="1"/>
    <col min="14851" max="14851" width="12.44140625" style="199" customWidth="1"/>
    <col min="14852" max="14852" width="9.6640625" style="199" customWidth="1"/>
    <col min="14853" max="14853" width="10.33203125" style="199" customWidth="1"/>
    <col min="14854" max="14854" width="8.21875" style="199" customWidth="1"/>
    <col min="14855" max="14855" width="7.6640625" style="199" customWidth="1"/>
    <col min="14856" max="14856" width="23.88671875" style="199" customWidth="1"/>
    <col min="14857" max="15104" width="8.88671875" style="199"/>
    <col min="15105" max="15105" width="4" style="199" customWidth="1"/>
    <col min="15106" max="15106" width="8.33203125" style="199" customWidth="1"/>
    <col min="15107" max="15107" width="12.44140625" style="199" customWidth="1"/>
    <col min="15108" max="15108" width="9.6640625" style="199" customWidth="1"/>
    <col min="15109" max="15109" width="10.33203125" style="199" customWidth="1"/>
    <col min="15110" max="15110" width="8.21875" style="199" customWidth="1"/>
    <col min="15111" max="15111" width="7.6640625" style="199" customWidth="1"/>
    <col min="15112" max="15112" width="23.88671875" style="199" customWidth="1"/>
    <col min="15113" max="15360" width="8.88671875" style="199"/>
    <col min="15361" max="15361" width="4" style="199" customWidth="1"/>
    <col min="15362" max="15362" width="8.33203125" style="199" customWidth="1"/>
    <col min="15363" max="15363" width="12.44140625" style="199" customWidth="1"/>
    <col min="15364" max="15364" width="9.6640625" style="199" customWidth="1"/>
    <col min="15365" max="15365" width="10.33203125" style="199" customWidth="1"/>
    <col min="15366" max="15366" width="8.21875" style="199" customWidth="1"/>
    <col min="15367" max="15367" width="7.6640625" style="199" customWidth="1"/>
    <col min="15368" max="15368" width="23.88671875" style="199" customWidth="1"/>
    <col min="15369" max="15616" width="8.88671875" style="199"/>
    <col min="15617" max="15617" width="4" style="199" customWidth="1"/>
    <col min="15618" max="15618" width="8.33203125" style="199" customWidth="1"/>
    <col min="15619" max="15619" width="12.44140625" style="199" customWidth="1"/>
    <col min="15620" max="15620" width="9.6640625" style="199" customWidth="1"/>
    <col min="15621" max="15621" width="10.33203125" style="199" customWidth="1"/>
    <col min="15622" max="15622" width="8.21875" style="199" customWidth="1"/>
    <col min="15623" max="15623" width="7.6640625" style="199" customWidth="1"/>
    <col min="15624" max="15624" width="23.88671875" style="199" customWidth="1"/>
    <col min="15625" max="15872" width="8.88671875" style="199"/>
    <col min="15873" max="15873" width="4" style="199" customWidth="1"/>
    <col min="15874" max="15874" width="8.33203125" style="199" customWidth="1"/>
    <col min="15875" max="15875" width="12.44140625" style="199" customWidth="1"/>
    <col min="15876" max="15876" width="9.6640625" style="199" customWidth="1"/>
    <col min="15877" max="15877" width="10.33203125" style="199" customWidth="1"/>
    <col min="15878" max="15878" width="8.21875" style="199" customWidth="1"/>
    <col min="15879" max="15879" width="7.6640625" style="199" customWidth="1"/>
    <col min="15880" max="15880" width="23.88671875" style="199" customWidth="1"/>
    <col min="15881" max="16128" width="8.88671875" style="199"/>
    <col min="16129" max="16129" width="4" style="199" customWidth="1"/>
    <col min="16130" max="16130" width="8.33203125" style="199" customWidth="1"/>
    <col min="16131" max="16131" width="12.44140625" style="199" customWidth="1"/>
    <col min="16132" max="16132" width="9.6640625" style="199" customWidth="1"/>
    <col min="16133" max="16133" width="10.33203125" style="199" customWidth="1"/>
    <col min="16134" max="16134" width="8.21875" style="199" customWidth="1"/>
    <col min="16135" max="16135" width="7.6640625" style="199" customWidth="1"/>
    <col min="16136" max="16136" width="23.88671875" style="199" customWidth="1"/>
    <col min="16137" max="16384" width="8.88671875" style="199"/>
  </cols>
  <sheetData>
    <row r="5" spans="1:12" ht="63.75" x14ac:dyDescent="0.8">
      <c r="A5" s="434" t="s">
        <v>205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200"/>
    </row>
    <row r="6" spans="1:12" ht="63.75" x14ac:dyDescent="0.8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200"/>
    </row>
    <row r="7" spans="1:12" ht="63.75" x14ac:dyDescent="0.8">
      <c r="A7" s="434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200"/>
    </row>
    <row r="8" spans="1:12" ht="63.75" x14ac:dyDescent="0.8">
      <c r="A8" s="434"/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200"/>
    </row>
    <row r="17" spans="1:12" ht="44.25" x14ac:dyDescent="0.15">
      <c r="A17" s="435" t="s">
        <v>306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201"/>
    </row>
    <row r="18" spans="1:12" ht="44.25" x14ac:dyDescent="0.15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201"/>
    </row>
    <row r="19" spans="1:12" ht="44.25" x14ac:dyDescent="0.15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201"/>
    </row>
    <row r="20" spans="1:12" ht="44.25" x14ac:dyDescent="0.15">
      <c r="A20" s="435"/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201"/>
    </row>
    <row r="27" spans="1:12" ht="45.75" x14ac:dyDescent="0.6">
      <c r="A27" s="436" t="s">
        <v>178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202"/>
    </row>
    <row r="28" spans="1:12" ht="45.75" x14ac:dyDescent="0.6">
      <c r="A28" s="436"/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202"/>
    </row>
    <row r="29" spans="1:12" ht="20.25" customHeight="1" x14ac:dyDescent="0.6">
      <c r="A29" s="436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202"/>
    </row>
    <row r="38" spans="8:8" x14ac:dyDescent="0.15">
      <c r="H38" s="203"/>
    </row>
  </sheetData>
  <mergeCells count="3">
    <mergeCell ref="A5:K8"/>
    <mergeCell ref="A17:K20"/>
    <mergeCell ref="A27:K29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sqref="A1:L1"/>
    </sheetView>
  </sheetViews>
  <sheetFormatPr defaultRowHeight="13.5" x14ac:dyDescent="0.15"/>
  <cols>
    <col min="1" max="1" width="6.33203125" style="275" customWidth="1"/>
    <col min="2" max="16384" width="8.88671875" style="275"/>
  </cols>
  <sheetData>
    <row r="1" spans="1:12" ht="41.25" customHeight="1" x14ac:dyDescent="0.15">
      <c r="A1" s="437" t="s">
        <v>51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ht="33" customHeight="1" x14ac:dyDescent="0.15"/>
    <row r="3" spans="1:12" s="174" customFormat="1" ht="16.5" customHeight="1" x14ac:dyDescent="0.15">
      <c r="A3" s="174" t="s">
        <v>43</v>
      </c>
      <c r="B3" s="174" t="s">
        <v>425</v>
      </c>
    </row>
    <row r="4" spans="1:12" s="174" customFormat="1" ht="16.5" customHeight="1" x14ac:dyDescent="0.15"/>
    <row r="5" spans="1:12" s="174" customFormat="1" ht="16.5" customHeight="1" x14ac:dyDescent="0.15">
      <c r="A5" s="174" t="s">
        <v>44</v>
      </c>
      <c r="B5" s="174" t="s">
        <v>426</v>
      </c>
    </row>
    <row r="6" spans="1:12" s="174" customFormat="1" ht="16.5" customHeight="1" x14ac:dyDescent="0.15"/>
    <row r="7" spans="1:12" s="174" customFormat="1" ht="16.5" customHeight="1" x14ac:dyDescent="0.15">
      <c r="A7" s="174" t="s">
        <v>45</v>
      </c>
      <c r="B7" s="174" t="s">
        <v>46</v>
      </c>
      <c r="F7" s="174" t="s">
        <v>47</v>
      </c>
    </row>
    <row r="8" spans="1:12" s="174" customFormat="1" ht="16.5" customHeight="1" x14ac:dyDescent="0.15">
      <c r="B8" s="174" t="s">
        <v>202</v>
      </c>
      <c r="F8" s="174" t="s">
        <v>428</v>
      </c>
    </row>
    <row r="9" spans="1:12" s="174" customFormat="1" ht="16.5" customHeight="1" x14ac:dyDescent="0.15">
      <c r="B9" s="174" t="s">
        <v>427</v>
      </c>
      <c r="F9" s="174" t="s">
        <v>311</v>
      </c>
    </row>
    <row r="10" spans="1:12" s="174" customFormat="1" ht="16.5" customHeight="1" x14ac:dyDescent="0.15">
      <c r="B10" s="174" t="s">
        <v>307</v>
      </c>
      <c r="F10" s="174" t="s">
        <v>312</v>
      </c>
    </row>
    <row r="11" spans="1:12" s="174" customFormat="1" ht="16.5" customHeight="1" x14ac:dyDescent="0.15">
      <c r="B11" s="174" t="s">
        <v>308</v>
      </c>
      <c r="F11" s="174" t="s">
        <v>313</v>
      </c>
    </row>
    <row r="12" spans="1:12" s="174" customFormat="1" ht="16.5" customHeight="1" x14ac:dyDescent="0.15">
      <c r="B12" s="174" t="s">
        <v>310</v>
      </c>
    </row>
    <row r="13" spans="1:12" s="174" customFormat="1" ht="16.5" customHeight="1" x14ac:dyDescent="0.15">
      <c r="B13" s="174" t="s">
        <v>309</v>
      </c>
    </row>
    <row r="14" spans="1:12" s="174" customFormat="1" ht="16.5" customHeight="1" x14ac:dyDescent="0.15"/>
    <row r="15" spans="1:12" s="174" customFormat="1" ht="16.5" customHeight="1" x14ac:dyDescent="0.15">
      <c r="A15" s="174" t="s">
        <v>48</v>
      </c>
      <c r="B15" s="174" t="s">
        <v>203</v>
      </c>
    </row>
    <row r="16" spans="1:12" s="174" customFormat="1" ht="16.5" customHeight="1" x14ac:dyDescent="0.15"/>
    <row r="17" spans="1:2" s="174" customFormat="1" ht="16.5" customHeight="1" x14ac:dyDescent="0.15">
      <c r="A17" s="174" t="s">
        <v>49</v>
      </c>
      <c r="B17" s="174" t="s">
        <v>204</v>
      </c>
    </row>
    <row r="18" spans="1:2" s="174" customFormat="1" ht="16.5" customHeight="1" x14ac:dyDescent="0.15"/>
    <row r="19" spans="1:2" s="174" customFormat="1" ht="16.5" customHeight="1" x14ac:dyDescent="0.15">
      <c r="A19" s="174" t="s">
        <v>68</v>
      </c>
      <c r="B19" s="174" t="s">
        <v>69</v>
      </c>
    </row>
    <row r="20" spans="1:2" s="174" customFormat="1" ht="16.5" customHeight="1" x14ac:dyDescent="0.15">
      <c r="B20" s="174" t="s">
        <v>70</v>
      </c>
    </row>
    <row r="21" spans="1:2" s="174" customFormat="1" ht="16.5" customHeight="1" x14ac:dyDescent="0.15"/>
    <row r="22" spans="1:2" s="174" customFormat="1" ht="16.5" customHeight="1" x14ac:dyDescent="0.15"/>
    <row r="23" spans="1:2" s="174" customFormat="1" ht="16.5" customHeight="1" x14ac:dyDescent="0.15">
      <c r="A23" s="174" t="s">
        <v>50</v>
      </c>
      <c r="B23" s="174" t="s">
        <v>71</v>
      </c>
    </row>
    <row r="24" spans="1:2" s="174" customFormat="1" ht="16.5" customHeight="1" x14ac:dyDescent="0.15">
      <c r="B24" s="174" t="s">
        <v>72</v>
      </c>
    </row>
    <row r="25" spans="1:2" s="174" customFormat="1" ht="16.5" customHeight="1" x14ac:dyDescent="0.15"/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sqref="A1:L1"/>
    </sheetView>
  </sheetViews>
  <sheetFormatPr defaultRowHeight="11.25" x14ac:dyDescent="0.15"/>
  <cols>
    <col min="1" max="2" width="10" style="27" customWidth="1"/>
    <col min="3" max="4" width="10.5546875" style="28" customWidth="1"/>
    <col min="5" max="5" width="8.88671875" style="27" customWidth="1"/>
    <col min="6" max="6" width="7.77734375" style="63" customWidth="1"/>
    <col min="7" max="8" width="10" style="27" customWidth="1"/>
    <col min="9" max="10" width="10.5546875" style="28" customWidth="1"/>
    <col min="11" max="11" width="8.88671875" style="27" customWidth="1"/>
    <col min="12" max="12" width="7.77734375" style="27" customWidth="1"/>
    <col min="13" max="256" width="8.88671875" style="27"/>
    <col min="257" max="258" width="10" style="27" customWidth="1"/>
    <col min="259" max="260" width="10.5546875" style="27" customWidth="1"/>
    <col min="261" max="261" width="8.88671875" style="27" customWidth="1"/>
    <col min="262" max="262" width="7.77734375" style="27" customWidth="1"/>
    <col min="263" max="264" width="10" style="27" customWidth="1"/>
    <col min="265" max="266" width="10.5546875" style="27" customWidth="1"/>
    <col min="267" max="267" width="8.88671875" style="27" customWidth="1"/>
    <col min="268" max="268" width="7.77734375" style="27" customWidth="1"/>
    <col min="269" max="512" width="8.88671875" style="27"/>
    <col min="513" max="514" width="10" style="27" customWidth="1"/>
    <col min="515" max="516" width="10.5546875" style="27" customWidth="1"/>
    <col min="517" max="517" width="8.88671875" style="27" customWidth="1"/>
    <col min="518" max="518" width="7.77734375" style="27" customWidth="1"/>
    <col min="519" max="520" width="10" style="27" customWidth="1"/>
    <col min="521" max="522" width="10.5546875" style="27" customWidth="1"/>
    <col min="523" max="523" width="8.88671875" style="27" customWidth="1"/>
    <col min="524" max="524" width="7.77734375" style="27" customWidth="1"/>
    <col min="525" max="768" width="8.88671875" style="27"/>
    <col min="769" max="770" width="10" style="27" customWidth="1"/>
    <col min="771" max="772" width="10.5546875" style="27" customWidth="1"/>
    <col min="773" max="773" width="8.88671875" style="27" customWidth="1"/>
    <col min="774" max="774" width="7.77734375" style="27" customWidth="1"/>
    <col min="775" max="776" width="10" style="27" customWidth="1"/>
    <col min="777" max="778" width="10.5546875" style="27" customWidth="1"/>
    <col min="779" max="779" width="8.88671875" style="27" customWidth="1"/>
    <col min="780" max="780" width="7.77734375" style="27" customWidth="1"/>
    <col min="781" max="1024" width="8.88671875" style="27"/>
    <col min="1025" max="1026" width="10" style="27" customWidth="1"/>
    <col min="1027" max="1028" width="10.5546875" style="27" customWidth="1"/>
    <col min="1029" max="1029" width="8.88671875" style="27" customWidth="1"/>
    <col min="1030" max="1030" width="7.77734375" style="27" customWidth="1"/>
    <col min="1031" max="1032" width="10" style="27" customWidth="1"/>
    <col min="1033" max="1034" width="10.5546875" style="27" customWidth="1"/>
    <col min="1035" max="1035" width="8.88671875" style="27" customWidth="1"/>
    <col min="1036" max="1036" width="7.77734375" style="27" customWidth="1"/>
    <col min="1037" max="1280" width="8.88671875" style="27"/>
    <col min="1281" max="1282" width="10" style="27" customWidth="1"/>
    <col min="1283" max="1284" width="10.5546875" style="27" customWidth="1"/>
    <col min="1285" max="1285" width="8.88671875" style="27" customWidth="1"/>
    <col min="1286" max="1286" width="7.77734375" style="27" customWidth="1"/>
    <col min="1287" max="1288" width="10" style="27" customWidth="1"/>
    <col min="1289" max="1290" width="10.5546875" style="27" customWidth="1"/>
    <col min="1291" max="1291" width="8.88671875" style="27" customWidth="1"/>
    <col min="1292" max="1292" width="7.77734375" style="27" customWidth="1"/>
    <col min="1293" max="1536" width="8.88671875" style="27"/>
    <col min="1537" max="1538" width="10" style="27" customWidth="1"/>
    <col min="1539" max="1540" width="10.5546875" style="27" customWidth="1"/>
    <col min="1541" max="1541" width="8.88671875" style="27" customWidth="1"/>
    <col min="1542" max="1542" width="7.77734375" style="27" customWidth="1"/>
    <col min="1543" max="1544" width="10" style="27" customWidth="1"/>
    <col min="1545" max="1546" width="10.5546875" style="27" customWidth="1"/>
    <col min="1547" max="1547" width="8.88671875" style="27" customWidth="1"/>
    <col min="1548" max="1548" width="7.77734375" style="27" customWidth="1"/>
    <col min="1549" max="1792" width="8.88671875" style="27"/>
    <col min="1793" max="1794" width="10" style="27" customWidth="1"/>
    <col min="1795" max="1796" width="10.5546875" style="27" customWidth="1"/>
    <col min="1797" max="1797" width="8.88671875" style="27" customWidth="1"/>
    <col min="1798" max="1798" width="7.77734375" style="27" customWidth="1"/>
    <col min="1799" max="1800" width="10" style="27" customWidth="1"/>
    <col min="1801" max="1802" width="10.5546875" style="27" customWidth="1"/>
    <col min="1803" max="1803" width="8.88671875" style="27" customWidth="1"/>
    <col min="1804" max="1804" width="7.77734375" style="27" customWidth="1"/>
    <col min="1805" max="2048" width="8.88671875" style="27"/>
    <col min="2049" max="2050" width="10" style="27" customWidth="1"/>
    <col min="2051" max="2052" width="10.5546875" style="27" customWidth="1"/>
    <col min="2053" max="2053" width="8.88671875" style="27" customWidth="1"/>
    <col min="2054" max="2054" width="7.77734375" style="27" customWidth="1"/>
    <col min="2055" max="2056" width="10" style="27" customWidth="1"/>
    <col min="2057" max="2058" width="10.5546875" style="27" customWidth="1"/>
    <col min="2059" max="2059" width="8.88671875" style="27" customWidth="1"/>
    <col min="2060" max="2060" width="7.77734375" style="27" customWidth="1"/>
    <col min="2061" max="2304" width="8.88671875" style="27"/>
    <col min="2305" max="2306" width="10" style="27" customWidth="1"/>
    <col min="2307" max="2308" width="10.5546875" style="27" customWidth="1"/>
    <col min="2309" max="2309" width="8.88671875" style="27" customWidth="1"/>
    <col min="2310" max="2310" width="7.77734375" style="27" customWidth="1"/>
    <col min="2311" max="2312" width="10" style="27" customWidth="1"/>
    <col min="2313" max="2314" width="10.5546875" style="27" customWidth="1"/>
    <col min="2315" max="2315" width="8.88671875" style="27" customWidth="1"/>
    <col min="2316" max="2316" width="7.77734375" style="27" customWidth="1"/>
    <col min="2317" max="2560" width="8.88671875" style="27"/>
    <col min="2561" max="2562" width="10" style="27" customWidth="1"/>
    <col min="2563" max="2564" width="10.5546875" style="27" customWidth="1"/>
    <col min="2565" max="2565" width="8.88671875" style="27" customWidth="1"/>
    <col min="2566" max="2566" width="7.77734375" style="27" customWidth="1"/>
    <col min="2567" max="2568" width="10" style="27" customWidth="1"/>
    <col min="2569" max="2570" width="10.5546875" style="27" customWidth="1"/>
    <col min="2571" max="2571" width="8.88671875" style="27" customWidth="1"/>
    <col min="2572" max="2572" width="7.77734375" style="27" customWidth="1"/>
    <col min="2573" max="2816" width="8.88671875" style="27"/>
    <col min="2817" max="2818" width="10" style="27" customWidth="1"/>
    <col min="2819" max="2820" width="10.5546875" style="27" customWidth="1"/>
    <col min="2821" max="2821" width="8.88671875" style="27" customWidth="1"/>
    <col min="2822" max="2822" width="7.77734375" style="27" customWidth="1"/>
    <col min="2823" max="2824" width="10" style="27" customWidth="1"/>
    <col min="2825" max="2826" width="10.5546875" style="27" customWidth="1"/>
    <col min="2827" max="2827" width="8.88671875" style="27" customWidth="1"/>
    <col min="2828" max="2828" width="7.77734375" style="27" customWidth="1"/>
    <col min="2829" max="3072" width="8.88671875" style="27"/>
    <col min="3073" max="3074" width="10" style="27" customWidth="1"/>
    <col min="3075" max="3076" width="10.5546875" style="27" customWidth="1"/>
    <col min="3077" max="3077" width="8.88671875" style="27" customWidth="1"/>
    <col min="3078" max="3078" width="7.77734375" style="27" customWidth="1"/>
    <col min="3079" max="3080" width="10" style="27" customWidth="1"/>
    <col min="3081" max="3082" width="10.5546875" style="27" customWidth="1"/>
    <col min="3083" max="3083" width="8.88671875" style="27" customWidth="1"/>
    <col min="3084" max="3084" width="7.77734375" style="27" customWidth="1"/>
    <col min="3085" max="3328" width="8.88671875" style="27"/>
    <col min="3329" max="3330" width="10" style="27" customWidth="1"/>
    <col min="3331" max="3332" width="10.5546875" style="27" customWidth="1"/>
    <col min="3333" max="3333" width="8.88671875" style="27" customWidth="1"/>
    <col min="3334" max="3334" width="7.77734375" style="27" customWidth="1"/>
    <col min="3335" max="3336" width="10" style="27" customWidth="1"/>
    <col min="3337" max="3338" width="10.5546875" style="27" customWidth="1"/>
    <col min="3339" max="3339" width="8.88671875" style="27" customWidth="1"/>
    <col min="3340" max="3340" width="7.77734375" style="27" customWidth="1"/>
    <col min="3341" max="3584" width="8.88671875" style="27"/>
    <col min="3585" max="3586" width="10" style="27" customWidth="1"/>
    <col min="3587" max="3588" width="10.5546875" style="27" customWidth="1"/>
    <col min="3589" max="3589" width="8.88671875" style="27" customWidth="1"/>
    <col min="3590" max="3590" width="7.77734375" style="27" customWidth="1"/>
    <col min="3591" max="3592" width="10" style="27" customWidth="1"/>
    <col min="3593" max="3594" width="10.5546875" style="27" customWidth="1"/>
    <col min="3595" max="3595" width="8.88671875" style="27" customWidth="1"/>
    <col min="3596" max="3596" width="7.77734375" style="27" customWidth="1"/>
    <col min="3597" max="3840" width="8.88671875" style="27"/>
    <col min="3841" max="3842" width="10" style="27" customWidth="1"/>
    <col min="3843" max="3844" width="10.5546875" style="27" customWidth="1"/>
    <col min="3845" max="3845" width="8.88671875" style="27" customWidth="1"/>
    <col min="3846" max="3846" width="7.77734375" style="27" customWidth="1"/>
    <col min="3847" max="3848" width="10" style="27" customWidth="1"/>
    <col min="3849" max="3850" width="10.5546875" style="27" customWidth="1"/>
    <col min="3851" max="3851" width="8.88671875" style="27" customWidth="1"/>
    <col min="3852" max="3852" width="7.77734375" style="27" customWidth="1"/>
    <col min="3853" max="4096" width="8.88671875" style="27"/>
    <col min="4097" max="4098" width="10" style="27" customWidth="1"/>
    <col min="4099" max="4100" width="10.5546875" style="27" customWidth="1"/>
    <col min="4101" max="4101" width="8.88671875" style="27" customWidth="1"/>
    <col min="4102" max="4102" width="7.77734375" style="27" customWidth="1"/>
    <col min="4103" max="4104" width="10" style="27" customWidth="1"/>
    <col min="4105" max="4106" width="10.5546875" style="27" customWidth="1"/>
    <col min="4107" max="4107" width="8.88671875" style="27" customWidth="1"/>
    <col min="4108" max="4108" width="7.77734375" style="27" customWidth="1"/>
    <col min="4109" max="4352" width="8.88671875" style="27"/>
    <col min="4353" max="4354" width="10" style="27" customWidth="1"/>
    <col min="4355" max="4356" width="10.5546875" style="27" customWidth="1"/>
    <col min="4357" max="4357" width="8.88671875" style="27" customWidth="1"/>
    <col min="4358" max="4358" width="7.77734375" style="27" customWidth="1"/>
    <col min="4359" max="4360" width="10" style="27" customWidth="1"/>
    <col min="4361" max="4362" width="10.5546875" style="27" customWidth="1"/>
    <col min="4363" max="4363" width="8.88671875" style="27" customWidth="1"/>
    <col min="4364" max="4364" width="7.77734375" style="27" customWidth="1"/>
    <col min="4365" max="4608" width="8.88671875" style="27"/>
    <col min="4609" max="4610" width="10" style="27" customWidth="1"/>
    <col min="4611" max="4612" width="10.5546875" style="27" customWidth="1"/>
    <col min="4613" max="4613" width="8.88671875" style="27" customWidth="1"/>
    <col min="4614" max="4614" width="7.77734375" style="27" customWidth="1"/>
    <col min="4615" max="4616" width="10" style="27" customWidth="1"/>
    <col min="4617" max="4618" width="10.5546875" style="27" customWidth="1"/>
    <col min="4619" max="4619" width="8.88671875" style="27" customWidth="1"/>
    <col min="4620" max="4620" width="7.77734375" style="27" customWidth="1"/>
    <col min="4621" max="4864" width="8.88671875" style="27"/>
    <col min="4865" max="4866" width="10" style="27" customWidth="1"/>
    <col min="4867" max="4868" width="10.5546875" style="27" customWidth="1"/>
    <col min="4869" max="4869" width="8.88671875" style="27" customWidth="1"/>
    <col min="4870" max="4870" width="7.77734375" style="27" customWidth="1"/>
    <col min="4871" max="4872" width="10" style="27" customWidth="1"/>
    <col min="4873" max="4874" width="10.5546875" style="27" customWidth="1"/>
    <col min="4875" max="4875" width="8.88671875" style="27" customWidth="1"/>
    <col min="4876" max="4876" width="7.77734375" style="27" customWidth="1"/>
    <col min="4877" max="5120" width="8.88671875" style="27"/>
    <col min="5121" max="5122" width="10" style="27" customWidth="1"/>
    <col min="5123" max="5124" width="10.5546875" style="27" customWidth="1"/>
    <col min="5125" max="5125" width="8.88671875" style="27" customWidth="1"/>
    <col min="5126" max="5126" width="7.77734375" style="27" customWidth="1"/>
    <col min="5127" max="5128" width="10" style="27" customWidth="1"/>
    <col min="5129" max="5130" width="10.5546875" style="27" customWidth="1"/>
    <col min="5131" max="5131" width="8.88671875" style="27" customWidth="1"/>
    <col min="5132" max="5132" width="7.77734375" style="27" customWidth="1"/>
    <col min="5133" max="5376" width="8.88671875" style="27"/>
    <col min="5377" max="5378" width="10" style="27" customWidth="1"/>
    <col min="5379" max="5380" width="10.5546875" style="27" customWidth="1"/>
    <col min="5381" max="5381" width="8.88671875" style="27" customWidth="1"/>
    <col min="5382" max="5382" width="7.77734375" style="27" customWidth="1"/>
    <col min="5383" max="5384" width="10" style="27" customWidth="1"/>
    <col min="5385" max="5386" width="10.5546875" style="27" customWidth="1"/>
    <col min="5387" max="5387" width="8.88671875" style="27" customWidth="1"/>
    <col min="5388" max="5388" width="7.77734375" style="27" customWidth="1"/>
    <col min="5389" max="5632" width="8.88671875" style="27"/>
    <col min="5633" max="5634" width="10" style="27" customWidth="1"/>
    <col min="5635" max="5636" width="10.5546875" style="27" customWidth="1"/>
    <col min="5637" max="5637" width="8.88671875" style="27" customWidth="1"/>
    <col min="5638" max="5638" width="7.77734375" style="27" customWidth="1"/>
    <col min="5639" max="5640" width="10" style="27" customWidth="1"/>
    <col min="5641" max="5642" width="10.5546875" style="27" customWidth="1"/>
    <col min="5643" max="5643" width="8.88671875" style="27" customWidth="1"/>
    <col min="5644" max="5644" width="7.77734375" style="27" customWidth="1"/>
    <col min="5645" max="5888" width="8.88671875" style="27"/>
    <col min="5889" max="5890" width="10" style="27" customWidth="1"/>
    <col min="5891" max="5892" width="10.5546875" style="27" customWidth="1"/>
    <col min="5893" max="5893" width="8.88671875" style="27" customWidth="1"/>
    <col min="5894" max="5894" width="7.77734375" style="27" customWidth="1"/>
    <col min="5895" max="5896" width="10" style="27" customWidth="1"/>
    <col min="5897" max="5898" width="10.5546875" style="27" customWidth="1"/>
    <col min="5899" max="5899" width="8.88671875" style="27" customWidth="1"/>
    <col min="5900" max="5900" width="7.77734375" style="27" customWidth="1"/>
    <col min="5901" max="6144" width="8.88671875" style="27"/>
    <col min="6145" max="6146" width="10" style="27" customWidth="1"/>
    <col min="6147" max="6148" width="10.5546875" style="27" customWidth="1"/>
    <col min="6149" max="6149" width="8.88671875" style="27" customWidth="1"/>
    <col min="6150" max="6150" width="7.77734375" style="27" customWidth="1"/>
    <col min="6151" max="6152" width="10" style="27" customWidth="1"/>
    <col min="6153" max="6154" width="10.5546875" style="27" customWidth="1"/>
    <col min="6155" max="6155" width="8.88671875" style="27" customWidth="1"/>
    <col min="6156" max="6156" width="7.77734375" style="27" customWidth="1"/>
    <col min="6157" max="6400" width="8.88671875" style="27"/>
    <col min="6401" max="6402" width="10" style="27" customWidth="1"/>
    <col min="6403" max="6404" width="10.5546875" style="27" customWidth="1"/>
    <col min="6405" max="6405" width="8.88671875" style="27" customWidth="1"/>
    <col min="6406" max="6406" width="7.77734375" style="27" customWidth="1"/>
    <col min="6407" max="6408" width="10" style="27" customWidth="1"/>
    <col min="6409" max="6410" width="10.5546875" style="27" customWidth="1"/>
    <col min="6411" max="6411" width="8.88671875" style="27" customWidth="1"/>
    <col min="6412" max="6412" width="7.77734375" style="27" customWidth="1"/>
    <col min="6413" max="6656" width="8.88671875" style="27"/>
    <col min="6657" max="6658" width="10" style="27" customWidth="1"/>
    <col min="6659" max="6660" width="10.5546875" style="27" customWidth="1"/>
    <col min="6661" max="6661" width="8.88671875" style="27" customWidth="1"/>
    <col min="6662" max="6662" width="7.77734375" style="27" customWidth="1"/>
    <col min="6663" max="6664" width="10" style="27" customWidth="1"/>
    <col min="6665" max="6666" width="10.5546875" style="27" customWidth="1"/>
    <col min="6667" max="6667" width="8.88671875" style="27" customWidth="1"/>
    <col min="6668" max="6668" width="7.77734375" style="27" customWidth="1"/>
    <col min="6669" max="6912" width="8.88671875" style="27"/>
    <col min="6913" max="6914" width="10" style="27" customWidth="1"/>
    <col min="6915" max="6916" width="10.5546875" style="27" customWidth="1"/>
    <col min="6917" max="6917" width="8.88671875" style="27" customWidth="1"/>
    <col min="6918" max="6918" width="7.77734375" style="27" customWidth="1"/>
    <col min="6919" max="6920" width="10" style="27" customWidth="1"/>
    <col min="6921" max="6922" width="10.5546875" style="27" customWidth="1"/>
    <col min="6923" max="6923" width="8.88671875" style="27" customWidth="1"/>
    <col min="6924" max="6924" width="7.77734375" style="27" customWidth="1"/>
    <col min="6925" max="7168" width="8.88671875" style="27"/>
    <col min="7169" max="7170" width="10" style="27" customWidth="1"/>
    <col min="7171" max="7172" width="10.5546875" style="27" customWidth="1"/>
    <col min="7173" max="7173" width="8.88671875" style="27" customWidth="1"/>
    <col min="7174" max="7174" width="7.77734375" style="27" customWidth="1"/>
    <col min="7175" max="7176" width="10" style="27" customWidth="1"/>
    <col min="7177" max="7178" width="10.5546875" style="27" customWidth="1"/>
    <col min="7179" max="7179" width="8.88671875" style="27" customWidth="1"/>
    <col min="7180" max="7180" width="7.77734375" style="27" customWidth="1"/>
    <col min="7181" max="7424" width="8.88671875" style="27"/>
    <col min="7425" max="7426" width="10" style="27" customWidth="1"/>
    <col min="7427" max="7428" width="10.5546875" style="27" customWidth="1"/>
    <col min="7429" max="7429" width="8.88671875" style="27" customWidth="1"/>
    <col min="7430" max="7430" width="7.77734375" style="27" customWidth="1"/>
    <col min="7431" max="7432" width="10" style="27" customWidth="1"/>
    <col min="7433" max="7434" width="10.5546875" style="27" customWidth="1"/>
    <col min="7435" max="7435" width="8.88671875" style="27" customWidth="1"/>
    <col min="7436" max="7436" width="7.77734375" style="27" customWidth="1"/>
    <col min="7437" max="7680" width="8.88671875" style="27"/>
    <col min="7681" max="7682" width="10" style="27" customWidth="1"/>
    <col min="7683" max="7684" width="10.5546875" style="27" customWidth="1"/>
    <col min="7685" max="7685" width="8.88671875" style="27" customWidth="1"/>
    <col min="7686" max="7686" width="7.77734375" style="27" customWidth="1"/>
    <col min="7687" max="7688" width="10" style="27" customWidth="1"/>
    <col min="7689" max="7690" width="10.5546875" style="27" customWidth="1"/>
    <col min="7691" max="7691" width="8.88671875" style="27" customWidth="1"/>
    <col min="7692" max="7692" width="7.77734375" style="27" customWidth="1"/>
    <col min="7693" max="7936" width="8.88671875" style="27"/>
    <col min="7937" max="7938" width="10" style="27" customWidth="1"/>
    <col min="7939" max="7940" width="10.5546875" style="27" customWidth="1"/>
    <col min="7941" max="7941" width="8.88671875" style="27" customWidth="1"/>
    <col min="7942" max="7942" width="7.77734375" style="27" customWidth="1"/>
    <col min="7943" max="7944" width="10" style="27" customWidth="1"/>
    <col min="7945" max="7946" width="10.5546875" style="27" customWidth="1"/>
    <col min="7947" max="7947" width="8.88671875" style="27" customWidth="1"/>
    <col min="7948" max="7948" width="7.77734375" style="27" customWidth="1"/>
    <col min="7949" max="8192" width="8.88671875" style="27"/>
    <col min="8193" max="8194" width="10" style="27" customWidth="1"/>
    <col min="8195" max="8196" width="10.5546875" style="27" customWidth="1"/>
    <col min="8197" max="8197" width="8.88671875" style="27" customWidth="1"/>
    <col min="8198" max="8198" width="7.77734375" style="27" customWidth="1"/>
    <col min="8199" max="8200" width="10" style="27" customWidth="1"/>
    <col min="8201" max="8202" width="10.5546875" style="27" customWidth="1"/>
    <col min="8203" max="8203" width="8.88671875" style="27" customWidth="1"/>
    <col min="8204" max="8204" width="7.77734375" style="27" customWidth="1"/>
    <col min="8205" max="8448" width="8.88671875" style="27"/>
    <col min="8449" max="8450" width="10" style="27" customWidth="1"/>
    <col min="8451" max="8452" width="10.5546875" style="27" customWidth="1"/>
    <col min="8453" max="8453" width="8.88671875" style="27" customWidth="1"/>
    <col min="8454" max="8454" width="7.77734375" style="27" customWidth="1"/>
    <col min="8455" max="8456" width="10" style="27" customWidth="1"/>
    <col min="8457" max="8458" width="10.5546875" style="27" customWidth="1"/>
    <col min="8459" max="8459" width="8.88671875" style="27" customWidth="1"/>
    <col min="8460" max="8460" width="7.77734375" style="27" customWidth="1"/>
    <col min="8461" max="8704" width="8.88671875" style="27"/>
    <col min="8705" max="8706" width="10" style="27" customWidth="1"/>
    <col min="8707" max="8708" width="10.5546875" style="27" customWidth="1"/>
    <col min="8709" max="8709" width="8.88671875" style="27" customWidth="1"/>
    <col min="8710" max="8710" width="7.77734375" style="27" customWidth="1"/>
    <col min="8711" max="8712" width="10" style="27" customWidth="1"/>
    <col min="8713" max="8714" width="10.5546875" style="27" customWidth="1"/>
    <col min="8715" max="8715" width="8.88671875" style="27" customWidth="1"/>
    <col min="8716" max="8716" width="7.77734375" style="27" customWidth="1"/>
    <col min="8717" max="8960" width="8.88671875" style="27"/>
    <col min="8961" max="8962" width="10" style="27" customWidth="1"/>
    <col min="8963" max="8964" width="10.5546875" style="27" customWidth="1"/>
    <col min="8965" max="8965" width="8.88671875" style="27" customWidth="1"/>
    <col min="8966" max="8966" width="7.77734375" style="27" customWidth="1"/>
    <col min="8967" max="8968" width="10" style="27" customWidth="1"/>
    <col min="8969" max="8970" width="10.5546875" style="27" customWidth="1"/>
    <col min="8971" max="8971" width="8.88671875" style="27" customWidth="1"/>
    <col min="8972" max="8972" width="7.77734375" style="27" customWidth="1"/>
    <col min="8973" max="9216" width="8.88671875" style="27"/>
    <col min="9217" max="9218" width="10" style="27" customWidth="1"/>
    <col min="9219" max="9220" width="10.5546875" style="27" customWidth="1"/>
    <col min="9221" max="9221" width="8.88671875" style="27" customWidth="1"/>
    <col min="9222" max="9222" width="7.77734375" style="27" customWidth="1"/>
    <col min="9223" max="9224" width="10" style="27" customWidth="1"/>
    <col min="9225" max="9226" width="10.5546875" style="27" customWidth="1"/>
    <col min="9227" max="9227" width="8.88671875" style="27" customWidth="1"/>
    <col min="9228" max="9228" width="7.77734375" style="27" customWidth="1"/>
    <col min="9229" max="9472" width="8.88671875" style="27"/>
    <col min="9473" max="9474" width="10" style="27" customWidth="1"/>
    <col min="9475" max="9476" width="10.5546875" style="27" customWidth="1"/>
    <col min="9477" max="9477" width="8.88671875" style="27" customWidth="1"/>
    <col min="9478" max="9478" width="7.77734375" style="27" customWidth="1"/>
    <col min="9479" max="9480" width="10" style="27" customWidth="1"/>
    <col min="9481" max="9482" width="10.5546875" style="27" customWidth="1"/>
    <col min="9483" max="9483" width="8.88671875" style="27" customWidth="1"/>
    <col min="9484" max="9484" width="7.77734375" style="27" customWidth="1"/>
    <col min="9485" max="9728" width="8.88671875" style="27"/>
    <col min="9729" max="9730" width="10" style="27" customWidth="1"/>
    <col min="9731" max="9732" width="10.5546875" style="27" customWidth="1"/>
    <col min="9733" max="9733" width="8.88671875" style="27" customWidth="1"/>
    <col min="9734" max="9734" width="7.77734375" style="27" customWidth="1"/>
    <col min="9735" max="9736" width="10" style="27" customWidth="1"/>
    <col min="9737" max="9738" width="10.5546875" style="27" customWidth="1"/>
    <col min="9739" max="9739" width="8.88671875" style="27" customWidth="1"/>
    <col min="9740" max="9740" width="7.77734375" style="27" customWidth="1"/>
    <col min="9741" max="9984" width="8.88671875" style="27"/>
    <col min="9985" max="9986" width="10" style="27" customWidth="1"/>
    <col min="9987" max="9988" width="10.5546875" style="27" customWidth="1"/>
    <col min="9989" max="9989" width="8.88671875" style="27" customWidth="1"/>
    <col min="9990" max="9990" width="7.77734375" style="27" customWidth="1"/>
    <col min="9991" max="9992" width="10" style="27" customWidth="1"/>
    <col min="9993" max="9994" width="10.5546875" style="27" customWidth="1"/>
    <col min="9995" max="9995" width="8.88671875" style="27" customWidth="1"/>
    <col min="9996" max="9996" width="7.77734375" style="27" customWidth="1"/>
    <col min="9997" max="10240" width="8.88671875" style="27"/>
    <col min="10241" max="10242" width="10" style="27" customWidth="1"/>
    <col min="10243" max="10244" width="10.5546875" style="27" customWidth="1"/>
    <col min="10245" max="10245" width="8.88671875" style="27" customWidth="1"/>
    <col min="10246" max="10246" width="7.77734375" style="27" customWidth="1"/>
    <col min="10247" max="10248" width="10" style="27" customWidth="1"/>
    <col min="10249" max="10250" width="10.5546875" style="27" customWidth="1"/>
    <col min="10251" max="10251" width="8.88671875" style="27" customWidth="1"/>
    <col min="10252" max="10252" width="7.77734375" style="27" customWidth="1"/>
    <col min="10253" max="10496" width="8.88671875" style="27"/>
    <col min="10497" max="10498" width="10" style="27" customWidth="1"/>
    <col min="10499" max="10500" width="10.5546875" style="27" customWidth="1"/>
    <col min="10501" max="10501" width="8.88671875" style="27" customWidth="1"/>
    <col min="10502" max="10502" width="7.77734375" style="27" customWidth="1"/>
    <col min="10503" max="10504" width="10" style="27" customWidth="1"/>
    <col min="10505" max="10506" width="10.5546875" style="27" customWidth="1"/>
    <col min="10507" max="10507" width="8.88671875" style="27" customWidth="1"/>
    <col min="10508" max="10508" width="7.77734375" style="27" customWidth="1"/>
    <col min="10509" max="10752" width="8.88671875" style="27"/>
    <col min="10753" max="10754" width="10" style="27" customWidth="1"/>
    <col min="10755" max="10756" width="10.5546875" style="27" customWidth="1"/>
    <col min="10757" max="10757" width="8.88671875" style="27" customWidth="1"/>
    <col min="10758" max="10758" width="7.77734375" style="27" customWidth="1"/>
    <col min="10759" max="10760" width="10" style="27" customWidth="1"/>
    <col min="10761" max="10762" width="10.5546875" style="27" customWidth="1"/>
    <col min="10763" max="10763" width="8.88671875" style="27" customWidth="1"/>
    <col min="10764" max="10764" width="7.77734375" style="27" customWidth="1"/>
    <col min="10765" max="11008" width="8.88671875" style="27"/>
    <col min="11009" max="11010" width="10" style="27" customWidth="1"/>
    <col min="11011" max="11012" width="10.5546875" style="27" customWidth="1"/>
    <col min="11013" max="11013" width="8.88671875" style="27" customWidth="1"/>
    <col min="11014" max="11014" width="7.77734375" style="27" customWidth="1"/>
    <col min="11015" max="11016" width="10" style="27" customWidth="1"/>
    <col min="11017" max="11018" width="10.5546875" style="27" customWidth="1"/>
    <col min="11019" max="11019" width="8.88671875" style="27" customWidth="1"/>
    <col min="11020" max="11020" width="7.77734375" style="27" customWidth="1"/>
    <col min="11021" max="11264" width="8.88671875" style="27"/>
    <col min="11265" max="11266" width="10" style="27" customWidth="1"/>
    <col min="11267" max="11268" width="10.5546875" style="27" customWidth="1"/>
    <col min="11269" max="11269" width="8.88671875" style="27" customWidth="1"/>
    <col min="11270" max="11270" width="7.77734375" style="27" customWidth="1"/>
    <col min="11271" max="11272" width="10" style="27" customWidth="1"/>
    <col min="11273" max="11274" width="10.5546875" style="27" customWidth="1"/>
    <col min="11275" max="11275" width="8.88671875" style="27" customWidth="1"/>
    <col min="11276" max="11276" width="7.77734375" style="27" customWidth="1"/>
    <col min="11277" max="11520" width="8.88671875" style="27"/>
    <col min="11521" max="11522" width="10" style="27" customWidth="1"/>
    <col min="11523" max="11524" width="10.5546875" style="27" customWidth="1"/>
    <col min="11525" max="11525" width="8.88671875" style="27" customWidth="1"/>
    <col min="11526" max="11526" width="7.77734375" style="27" customWidth="1"/>
    <col min="11527" max="11528" width="10" style="27" customWidth="1"/>
    <col min="11529" max="11530" width="10.5546875" style="27" customWidth="1"/>
    <col min="11531" max="11531" width="8.88671875" style="27" customWidth="1"/>
    <col min="11532" max="11532" width="7.77734375" style="27" customWidth="1"/>
    <col min="11533" max="11776" width="8.88671875" style="27"/>
    <col min="11777" max="11778" width="10" style="27" customWidth="1"/>
    <col min="11779" max="11780" width="10.5546875" style="27" customWidth="1"/>
    <col min="11781" max="11781" width="8.88671875" style="27" customWidth="1"/>
    <col min="11782" max="11782" width="7.77734375" style="27" customWidth="1"/>
    <col min="11783" max="11784" width="10" style="27" customWidth="1"/>
    <col min="11785" max="11786" width="10.5546875" style="27" customWidth="1"/>
    <col min="11787" max="11787" width="8.88671875" style="27" customWidth="1"/>
    <col min="11788" max="11788" width="7.77734375" style="27" customWidth="1"/>
    <col min="11789" max="12032" width="8.88671875" style="27"/>
    <col min="12033" max="12034" width="10" style="27" customWidth="1"/>
    <col min="12035" max="12036" width="10.5546875" style="27" customWidth="1"/>
    <col min="12037" max="12037" width="8.88671875" style="27" customWidth="1"/>
    <col min="12038" max="12038" width="7.77734375" style="27" customWidth="1"/>
    <col min="12039" max="12040" width="10" style="27" customWidth="1"/>
    <col min="12041" max="12042" width="10.5546875" style="27" customWidth="1"/>
    <col min="12043" max="12043" width="8.88671875" style="27" customWidth="1"/>
    <col min="12044" max="12044" width="7.77734375" style="27" customWidth="1"/>
    <col min="12045" max="12288" width="8.88671875" style="27"/>
    <col min="12289" max="12290" width="10" style="27" customWidth="1"/>
    <col min="12291" max="12292" width="10.5546875" style="27" customWidth="1"/>
    <col min="12293" max="12293" width="8.88671875" style="27" customWidth="1"/>
    <col min="12294" max="12294" width="7.77734375" style="27" customWidth="1"/>
    <col min="12295" max="12296" width="10" style="27" customWidth="1"/>
    <col min="12297" max="12298" width="10.5546875" style="27" customWidth="1"/>
    <col min="12299" max="12299" width="8.88671875" style="27" customWidth="1"/>
    <col min="12300" max="12300" width="7.77734375" style="27" customWidth="1"/>
    <col min="12301" max="12544" width="8.88671875" style="27"/>
    <col min="12545" max="12546" width="10" style="27" customWidth="1"/>
    <col min="12547" max="12548" width="10.5546875" style="27" customWidth="1"/>
    <col min="12549" max="12549" width="8.88671875" style="27" customWidth="1"/>
    <col min="12550" max="12550" width="7.77734375" style="27" customWidth="1"/>
    <col min="12551" max="12552" width="10" style="27" customWidth="1"/>
    <col min="12553" max="12554" width="10.5546875" style="27" customWidth="1"/>
    <col min="12555" max="12555" width="8.88671875" style="27" customWidth="1"/>
    <col min="12556" max="12556" width="7.77734375" style="27" customWidth="1"/>
    <col min="12557" max="12800" width="8.88671875" style="27"/>
    <col min="12801" max="12802" width="10" style="27" customWidth="1"/>
    <col min="12803" max="12804" width="10.5546875" style="27" customWidth="1"/>
    <col min="12805" max="12805" width="8.88671875" style="27" customWidth="1"/>
    <col min="12806" max="12806" width="7.77734375" style="27" customWidth="1"/>
    <col min="12807" max="12808" width="10" style="27" customWidth="1"/>
    <col min="12809" max="12810" width="10.5546875" style="27" customWidth="1"/>
    <col min="12811" max="12811" width="8.88671875" style="27" customWidth="1"/>
    <col min="12812" max="12812" width="7.77734375" style="27" customWidth="1"/>
    <col min="12813" max="13056" width="8.88671875" style="27"/>
    <col min="13057" max="13058" width="10" style="27" customWidth="1"/>
    <col min="13059" max="13060" width="10.5546875" style="27" customWidth="1"/>
    <col min="13061" max="13061" width="8.88671875" style="27" customWidth="1"/>
    <col min="13062" max="13062" width="7.77734375" style="27" customWidth="1"/>
    <col min="13063" max="13064" width="10" style="27" customWidth="1"/>
    <col min="13065" max="13066" width="10.5546875" style="27" customWidth="1"/>
    <col min="13067" max="13067" width="8.88671875" style="27" customWidth="1"/>
    <col min="13068" max="13068" width="7.77734375" style="27" customWidth="1"/>
    <col min="13069" max="13312" width="8.88671875" style="27"/>
    <col min="13313" max="13314" width="10" style="27" customWidth="1"/>
    <col min="13315" max="13316" width="10.5546875" style="27" customWidth="1"/>
    <col min="13317" max="13317" width="8.88671875" style="27" customWidth="1"/>
    <col min="13318" max="13318" width="7.77734375" style="27" customWidth="1"/>
    <col min="13319" max="13320" width="10" style="27" customWidth="1"/>
    <col min="13321" max="13322" width="10.5546875" style="27" customWidth="1"/>
    <col min="13323" max="13323" width="8.88671875" style="27" customWidth="1"/>
    <col min="13324" max="13324" width="7.77734375" style="27" customWidth="1"/>
    <col min="13325" max="13568" width="8.88671875" style="27"/>
    <col min="13569" max="13570" width="10" style="27" customWidth="1"/>
    <col min="13571" max="13572" width="10.5546875" style="27" customWidth="1"/>
    <col min="13573" max="13573" width="8.88671875" style="27" customWidth="1"/>
    <col min="13574" max="13574" width="7.77734375" style="27" customWidth="1"/>
    <col min="13575" max="13576" width="10" style="27" customWidth="1"/>
    <col min="13577" max="13578" width="10.5546875" style="27" customWidth="1"/>
    <col min="13579" max="13579" width="8.88671875" style="27" customWidth="1"/>
    <col min="13580" max="13580" width="7.77734375" style="27" customWidth="1"/>
    <col min="13581" max="13824" width="8.88671875" style="27"/>
    <col min="13825" max="13826" width="10" style="27" customWidth="1"/>
    <col min="13827" max="13828" width="10.5546875" style="27" customWidth="1"/>
    <col min="13829" max="13829" width="8.88671875" style="27" customWidth="1"/>
    <col min="13830" max="13830" width="7.77734375" style="27" customWidth="1"/>
    <col min="13831" max="13832" width="10" style="27" customWidth="1"/>
    <col min="13833" max="13834" width="10.5546875" style="27" customWidth="1"/>
    <col min="13835" max="13835" width="8.88671875" style="27" customWidth="1"/>
    <col min="13836" max="13836" width="7.77734375" style="27" customWidth="1"/>
    <col min="13837" max="14080" width="8.88671875" style="27"/>
    <col min="14081" max="14082" width="10" style="27" customWidth="1"/>
    <col min="14083" max="14084" width="10.5546875" style="27" customWidth="1"/>
    <col min="14085" max="14085" width="8.88671875" style="27" customWidth="1"/>
    <col min="14086" max="14086" width="7.77734375" style="27" customWidth="1"/>
    <col min="14087" max="14088" width="10" style="27" customWidth="1"/>
    <col min="14089" max="14090" width="10.5546875" style="27" customWidth="1"/>
    <col min="14091" max="14091" width="8.88671875" style="27" customWidth="1"/>
    <col min="14092" max="14092" width="7.77734375" style="27" customWidth="1"/>
    <col min="14093" max="14336" width="8.88671875" style="27"/>
    <col min="14337" max="14338" width="10" style="27" customWidth="1"/>
    <col min="14339" max="14340" width="10.5546875" style="27" customWidth="1"/>
    <col min="14341" max="14341" width="8.88671875" style="27" customWidth="1"/>
    <col min="14342" max="14342" width="7.77734375" style="27" customWidth="1"/>
    <col min="14343" max="14344" width="10" style="27" customWidth="1"/>
    <col min="14345" max="14346" width="10.5546875" style="27" customWidth="1"/>
    <col min="14347" max="14347" width="8.88671875" style="27" customWidth="1"/>
    <col min="14348" max="14348" width="7.77734375" style="27" customWidth="1"/>
    <col min="14349" max="14592" width="8.88671875" style="27"/>
    <col min="14593" max="14594" width="10" style="27" customWidth="1"/>
    <col min="14595" max="14596" width="10.5546875" style="27" customWidth="1"/>
    <col min="14597" max="14597" width="8.88671875" style="27" customWidth="1"/>
    <col min="14598" max="14598" width="7.77734375" style="27" customWidth="1"/>
    <col min="14599" max="14600" width="10" style="27" customWidth="1"/>
    <col min="14601" max="14602" width="10.5546875" style="27" customWidth="1"/>
    <col min="14603" max="14603" width="8.88671875" style="27" customWidth="1"/>
    <col min="14604" max="14604" width="7.77734375" style="27" customWidth="1"/>
    <col min="14605" max="14848" width="8.88671875" style="27"/>
    <col min="14849" max="14850" width="10" style="27" customWidth="1"/>
    <col min="14851" max="14852" width="10.5546875" style="27" customWidth="1"/>
    <col min="14853" max="14853" width="8.88671875" style="27" customWidth="1"/>
    <col min="14854" max="14854" width="7.77734375" style="27" customWidth="1"/>
    <col min="14855" max="14856" width="10" style="27" customWidth="1"/>
    <col min="14857" max="14858" width="10.5546875" style="27" customWidth="1"/>
    <col min="14859" max="14859" width="8.88671875" style="27" customWidth="1"/>
    <col min="14860" max="14860" width="7.77734375" style="27" customWidth="1"/>
    <col min="14861" max="15104" width="8.88671875" style="27"/>
    <col min="15105" max="15106" width="10" style="27" customWidth="1"/>
    <col min="15107" max="15108" width="10.5546875" style="27" customWidth="1"/>
    <col min="15109" max="15109" width="8.88671875" style="27" customWidth="1"/>
    <col min="15110" max="15110" width="7.77734375" style="27" customWidth="1"/>
    <col min="15111" max="15112" width="10" style="27" customWidth="1"/>
    <col min="15113" max="15114" width="10.5546875" style="27" customWidth="1"/>
    <col min="15115" max="15115" width="8.88671875" style="27" customWidth="1"/>
    <col min="15116" max="15116" width="7.77734375" style="27" customWidth="1"/>
    <col min="15117" max="15360" width="8.88671875" style="27"/>
    <col min="15361" max="15362" width="10" style="27" customWidth="1"/>
    <col min="15363" max="15364" width="10.5546875" style="27" customWidth="1"/>
    <col min="15365" max="15365" width="8.88671875" style="27" customWidth="1"/>
    <col min="15366" max="15366" width="7.77734375" style="27" customWidth="1"/>
    <col min="15367" max="15368" width="10" style="27" customWidth="1"/>
    <col min="15369" max="15370" width="10.5546875" style="27" customWidth="1"/>
    <col min="15371" max="15371" width="8.88671875" style="27" customWidth="1"/>
    <col min="15372" max="15372" width="7.77734375" style="27" customWidth="1"/>
    <col min="15373" max="15616" width="8.88671875" style="27"/>
    <col min="15617" max="15618" width="10" style="27" customWidth="1"/>
    <col min="15619" max="15620" width="10.5546875" style="27" customWidth="1"/>
    <col min="15621" max="15621" width="8.88671875" style="27" customWidth="1"/>
    <col min="15622" max="15622" width="7.77734375" style="27" customWidth="1"/>
    <col min="15623" max="15624" width="10" style="27" customWidth="1"/>
    <col min="15625" max="15626" width="10.5546875" style="27" customWidth="1"/>
    <col min="15627" max="15627" width="8.88671875" style="27" customWidth="1"/>
    <col min="15628" max="15628" width="7.77734375" style="27" customWidth="1"/>
    <col min="15629" max="15872" width="8.88671875" style="27"/>
    <col min="15873" max="15874" width="10" style="27" customWidth="1"/>
    <col min="15875" max="15876" width="10.5546875" style="27" customWidth="1"/>
    <col min="15877" max="15877" width="8.88671875" style="27" customWidth="1"/>
    <col min="15878" max="15878" width="7.77734375" style="27" customWidth="1"/>
    <col min="15879" max="15880" width="10" style="27" customWidth="1"/>
    <col min="15881" max="15882" width="10.5546875" style="27" customWidth="1"/>
    <col min="15883" max="15883" width="8.88671875" style="27" customWidth="1"/>
    <col min="15884" max="15884" width="7.77734375" style="27" customWidth="1"/>
    <col min="15885" max="16128" width="8.88671875" style="27"/>
    <col min="16129" max="16130" width="10" style="27" customWidth="1"/>
    <col min="16131" max="16132" width="10.5546875" style="27" customWidth="1"/>
    <col min="16133" max="16133" width="8.88671875" style="27" customWidth="1"/>
    <col min="16134" max="16134" width="7.77734375" style="27" customWidth="1"/>
    <col min="16135" max="16136" width="10" style="27" customWidth="1"/>
    <col min="16137" max="16138" width="10.5546875" style="27" customWidth="1"/>
    <col min="16139" max="16139" width="8.88671875" style="27" customWidth="1"/>
    <col min="16140" max="16140" width="7.77734375" style="27" customWidth="1"/>
    <col min="16141" max="16384" width="8.88671875" style="27"/>
  </cols>
  <sheetData>
    <row r="1" spans="1:14" ht="32.25" x14ac:dyDescent="0.15">
      <c r="A1" s="437" t="s">
        <v>325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4" spans="1:14" ht="22.5" customHeight="1" thickBot="1" x14ac:dyDescent="0.2">
      <c r="K4" s="444" t="s">
        <v>326</v>
      </c>
      <c r="L4" s="444"/>
    </row>
    <row r="5" spans="1:14" s="29" customFormat="1" ht="22.5" customHeight="1" x14ac:dyDescent="0.15">
      <c r="A5" s="445" t="s">
        <v>327</v>
      </c>
      <c r="B5" s="446"/>
      <c r="C5" s="446"/>
      <c r="D5" s="446"/>
      <c r="E5" s="446"/>
      <c r="F5" s="446"/>
      <c r="G5" s="446" t="s">
        <v>328</v>
      </c>
      <c r="H5" s="446"/>
      <c r="I5" s="446"/>
      <c r="J5" s="446"/>
      <c r="K5" s="446"/>
      <c r="L5" s="447"/>
    </row>
    <row r="6" spans="1:14" s="29" customFormat="1" ht="22.5" customHeight="1" x14ac:dyDescent="0.15">
      <c r="A6" s="448" t="s">
        <v>329</v>
      </c>
      <c r="B6" s="438" t="s">
        <v>330</v>
      </c>
      <c r="C6" s="439" t="s">
        <v>331</v>
      </c>
      <c r="D6" s="439" t="s">
        <v>332</v>
      </c>
      <c r="E6" s="438" t="s">
        <v>333</v>
      </c>
      <c r="F6" s="438"/>
      <c r="G6" s="438" t="s">
        <v>329</v>
      </c>
      <c r="H6" s="438" t="s">
        <v>330</v>
      </c>
      <c r="I6" s="439" t="s">
        <v>334</v>
      </c>
      <c r="J6" s="439" t="s">
        <v>332</v>
      </c>
      <c r="K6" s="438" t="s">
        <v>333</v>
      </c>
      <c r="L6" s="441"/>
    </row>
    <row r="7" spans="1:14" s="29" customFormat="1" ht="22.5" customHeight="1" x14ac:dyDescent="0.15">
      <c r="A7" s="448"/>
      <c r="B7" s="438"/>
      <c r="C7" s="440"/>
      <c r="D7" s="440"/>
      <c r="E7" s="401" t="s">
        <v>335</v>
      </c>
      <c r="F7" s="408" t="s">
        <v>336</v>
      </c>
      <c r="G7" s="438"/>
      <c r="H7" s="438"/>
      <c r="I7" s="440"/>
      <c r="J7" s="440"/>
      <c r="K7" s="401" t="s">
        <v>335</v>
      </c>
      <c r="L7" s="409" t="s">
        <v>336</v>
      </c>
    </row>
    <row r="8" spans="1:14" s="32" customFormat="1" ht="30" customHeight="1" x14ac:dyDescent="0.15">
      <c r="A8" s="64"/>
      <c r="B8" s="65"/>
      <c r="C8" s="66">
        <f>SUM(C9:C19)</f>
        <v>2712076</v>
      </c>
      <c r="D8" s="66">
        <f>SUM(D9:D19)</f>
        <v>2871441</v>
      </c>
      <c r="E8" s="410">
        <f t="shared" ref="E8:E14" si="0">D8-C8</f>
        <v>159365</v>
      </c>
      <c r="F8" s="411">
        <f>SUM(F9:F14)</f>
        <v>1</v>
      </c>
      <c r="G8" s="65"/>
      <c r="H8" s="65"/>
      <c r="I8" s="66">
        <f>I9+I13+I14+I18+I19</f>
        <v>2712076</v>
      </c>
      <c r="J8" s="66">
        <f>J9+J13+J14+J19</f>
        <v>2871441</v>
      </c>
      <c r="K8" s="66">
        <f>J8-I8</f>
        <v>159365</v>
      </c>
      <c r="L8" s="412">
        <f>L9+L13+L14+L19</f>
        <v>1</v>
      </c>
      <c r="M8" s="67"/>
    </row>
    <row r="9" spans="1:14" s="32" customFormat="1" ht="30" customHeight="1" x14ac:dyDescent="0.15">
      <c r="A9" s="68" t="s">
        <v>337</v>
      </c>
      <c r="B9" s="33" t="s">
        <v>338</v>
      </c>
      <c r="C9" s="30">
        <v>9600</v>
      </c>
      <c r="D9" s="30">
        <v>9600</v>
      </c>
      <c r="E9" s="31">
        <f t="shared" si="0"/>
        <v>0</v>
      </c>
      <c r="F9" s="413">
        <f>D9/D8</f>
        <v>3.3432691112232501E-3</v>
      </c>
      <c r="G9" s="442" t="s">
        <v>339</v>
      </c>
      <c r="H9" s="402" t="s">
        <v>340</v>
      </c>
      <c r="I9" s="30">
        <f>SUM(I10:I12)</f>
        <v>2137651</v>
      </c>
      <c r="J9" s="30">
        <f>SUM(J10:J12)</f>
        <v>2297016</v>
      </c>
      <c r="K9" s="30">
        <f t="shared" ref="K9:K19" si="1">J9-I9</f>
        <v>159365</v>
      </c>
      <c r="L9" s="414">
        <f>J9/$J$8</f>
        <v>0.7999523584151651</v>
      </c>
      <c r="N9" s="67"/>
    </row>
    <row r="10" spans="1:14" s="32" customFormat="1" ht="30" customHeight="1" x14ac:dyDescent="0.15">
      <c r="A10" s="68" t="s">
        <v>341</v>
      </c>
      <c r="B10" s="33" t="s">
        <v>341</v>
      </c>
      <c r="C10" s="34">
        <v>2521055</v>
      </c>
      <c r="D10" s="34">
        <v>2680420</v>
      </c>
      <c r="E10" s="31">
        <f t="shared" si="0"/>
        <v>159365</v>
      </c>
      <c r="F10" s="413">
        <f>D10/D8</f>
        <v>0.93347556157343992</v>
      </c>
      <c r="G10" s="442"/>
      <c r="H10" s="402" t="s">
        <v>342</v>
      </c>
      <c r="I10" s="30">
        <v>1986281</v>
      </c>
      <c r="J10" s="30">
        <v>2145646</v>
      </c>
      <c r="K10" s="30">
        <f t="shared" si="1"/>
        <v>159365</v>
      </c>
      <c r="L10" s="414">
        <f t="shared" ref="L10:L19" si="2">J10/$J$8</f>
        <v>0.74723666618955431</v>
      </c>
    </row>
    <row r="11" spans="1:14" s="29" customFormat="1" ht="30" customHeight="1" x14ac:dyDescent="0.15">
      <c r="A11" s="68" t="s">
        <v>343</v>
      </c>
      <c r="B11" s="33" t="s">
        <v>343</v>
      </c>
      <c r="C11" s="34">
        <v>27235</v>
      </c>
      <c r="D11" s="34">
        <v>27235</v>
      </c>
      <c r="E11" s="31">
        <f t="shared" si="0"/>
        <v>0</v>
      </c>
      <c r="F11" s="413">
        <f>D11/D8</f>
        <v>9.4847848171005431E-3</v>
      </c>
      <c r="G11" s="442"/>
      <c r="H11" s="33" t="s">
        <v>344</v>
      </c>
      <c r="I11" s="30">
        <v>600</v>
      </c>
      <c r="J11" s="30">
        <v>600</v>
      </c>
      <c r="K11" s="30">
        <f t="shared" si="1"/>
        <v>0</v>
      </c>
      <c r="L11" s="414">
        <f t="shared" si="2"/>
        <v>2.0895431945145313E-4</v>
      </c>
    </row>
    <row r="12" spans="1:14" s="29" customFormat="1" ht="30" customHeight="1" x14ac:dyDescent="0.15">
      <c r="A12" s="69" t="s">
        <v>345</v>
      </c>
      <c r="B12" s="403" t="s">
        <v>346</v>
      </c>
      <c r="C12" s="34">
        <v>4000</v>
      </c>
      <c r="D12" s="34">
        <v>4000</v>
      </c>
      <c r="E12" s="31">
        <f t="shared" si="0"/>
        <v>0</v>
      </c>
      <c r="F12" s="413">
        <f>D12/D8</f>
        <v>1.3930287963430208E-3</v>
      </c>
      <c r="G12" s="442"/>
      <c r="H12" s="403" t="s">
        <v>347</v>
      </c>
      <c r="I12" s="30">
        <v>150770</v>
      </c>
      <c r="J12" s="30">
        <v>150770</v>
      </c>
      <c r="K12" s="30">
        <f t="shared" si="1"/>
        <v>0</v>
      </c>
      <c r="L12" s="414">
        <f t="shared" si="2"/>
        <v>5.2506737906159312E-2</v>
      </c>
      <c r="N12" s="35"/>
    </row>
    <row r="13" spans="1:14" s="29" customFormat="1" ht="30" customHeight="1" x14ac:dyDescent="0.15">
      <c r="A13" s="69" t="s">
        <v>348</v>
      </c>
      <c r="B13" s="403" t="s">
        <v>348</v>
      </c>
      <c r="C13" s="34">
        <v>86551</v>
      </c>
      <c r="D13" s="34">
        <v>86551</v>
      </c>
      <c r="E13" s="31">
        <f t="shared" si="0"/>
        <v>0</v>
      </c>
      <c r="F13" s="413">
        <f>D13/D8</f>
        <v>3.0142008838071197E-2</v>
      </c>
      <c r="G13" s="33" t="s">
        <v>349</v>
      </c>
      <c r="H13" s="403" t="s">
        <v>350</v>
      </c>
      <c r="I13" s="30">
        <v>25282</v>
      </c>
      <c r="J13" s="30">
        <v>25282</v>
      </c>
      <c r="K13" s="30">
        <f t="shared" si="1"/>
        <v>0</v>
      </c>
      <c r="L13" s="414">
        <f t="shared" si="2"/>
        <v>8.8046385072860622E-3</v>
      </c>
    </row>
    <row r="14" spans="1:14" s="29" customFormat="1" ht="30" customHeight="1" x14ac:dyDescent="0.15">
      <c r="A14" s="69" t="s">
        <v>351</v>
      </c>
      <c r="B14" s="403" t="s">
        <v>352</v>
      </c>
      <c r="C14" s="34">
        <v>63635</v>
      </c>
      <c r="D14" s="34">
        <v>63635</v>
      </c>
      <c r="E14" s="31">
        <f t="shared" si="0"/>
        <v>0</v>
      </c>
      <c r="F14" s="413">
        <f>D14/D8</f>
        <v>2.2161346863822033E-2</v>
      </c>
      <c r="G14" s="443" t="s">
        <v>353</v>
      </c>
      <c r="H14" s="403" t="s">
        <v>340</v>
      </c>
      <c r="I14" s="34">
        <f>SUM(I15:I17)</f>
        <v>491800</v>
      </c>
      <c r="J14" s="34">
        <f>SUM(J15:J17)</f>
        <v>491800</v>
      </c>
      <c r="K14" s="30">
        <f t="shared" si="1"/>
        <v>0</v>
      </c>
      <c r="L14" s="414">
        <f t="shared" si="2"/>
        <v>0.17127289051037442</v>
      </c>
    </row>
    <row r="15" spans="1:14" s="29" customFormat="1" ht="30" customHeight="1" x14ac:dyDescent="0.15">
      <c r="A15" s="69"/>
      <c r="B15" s="403"/>
      <c r="C15" s="34"/>
      <c r="D15" s="34"/>
      <c r="E15" s="31"/>
      <c r="F15" s="415"/>
      <c r="G15" s="443"/>
      <c r="H15" s="403" t="s">
        <v>347</v>
      </c>
      <c r="I15" s="34">
        <v>469470</v>
      </c>
      <c r="J15" s="34">
        <v>469470</v>
      </c>
      <c r="K15" s="30">
        <f t="shared" si="1"/>
        <v>0</v>
      </c>
      <c r="L15" s="414">
        <f t="shared" si="2"/>
        <v>0.1634963072547895</v>
      </c>
    </row>
    <row r="16" spans="1:14" s="29" customFormat="1" ht="30" customHeight="1" x14ac:dyDescent="0.15">
      <c r="A16" s="69"/>
      <c r="B16" s="403"/>
      <c r="C16" s="34"/>
      <c r="D16" s="34"/>
      <c r="E16" s="31"/>
      <c r="F16" s="415"/>
      <c r="G16" s="443"/>
      <c r="H16" s="403" t="s">
        <v>354</v>
      </c>
      <c r="I16" s="34">
        <v>1890</v>
      </c>
      <c r="J16" s="34">
        <v>1890</v>
      </c>
      <c r="K16" s="30">
        <f t="shared" si="1"/>
        <v>0</v>
      </c>
      <c r="L16" s="414">
        <f t="shared" si="2"/>
        <v>6.5820610627207734E-4</v>
      </c>
      <c r="M16" s="70"/>
    </row>
    <row r="17" spans="1:14" s="29" customFormat="1" ht="30" customHeight="1" x14ac:dyDescent="0.15">
      <c r="A17" s="69"/>
      <c r="B17" s="403"/>
      <c r="C17" s="34"/>
      <c r="D17" s="34"/>
      <c r="E17" s="403"/>
      <c r="F17" s="416"/>
      <c r="G17" s="443"/>
      <c r="H17" s="403" t="s">
        <v>355</v>
      </c>
      <c r="I17" s="34">
        <v>20440</v>
      </c>
      <c r="J17" s="34">
        <v>20440</v>
      </c>
      <c r="K17" s="30">
        <f t="shared" si="1"/>
        <v>0</v>
      </c>
      <c r="L17" s="414">
        <f t="shared" si="2"/>
        <v>7.1183771493128359E-3</v>
      </c>
      <c r="M17" s="70"/>
      <c r="N17" s="71"/>
    </row>
    <row r="18" spans="1:14" s="29" customFormat="1" ht="30" customHeight="1" x14ac:dyDescent="0.15">
      <c r="A18" s="36"/>
      <c r="B18" s="62"/>
      <c r="C18" s="406"/>
      <c r="D18" s="406"/>
      <c r="E18" s="62"/>
      <c r="F18" s="417"/>
      <c r="G18" s="62" t="s">
        <v>356</v>
      </c>
      <c r="H18" s="62" t="s">
        <v>356</v>
      </c>
      <c r="I18" s="406">
        <v>0</v>
      </c>
      <c r="J18" s="406">
        <v>0</v>
      </c>
      <c r="K18" s="418">
        <f t="shared" si="1"/>
        <v>0</v>
      </c>
      <c r="L18" s="419">
        <f t="shared" si="2"/>
        <v>0</v>
      </c>
      <c r="M18" s="70"/>
      <c r="N18" s="71"/>
    </row>
    <row r="19" spans="1:14" s="29" customFormat="1" ht="30" customHeight="1" thickBot="1" x14ac:dyDescent="0.2">
      <c r="A19" s="420"/>
      <c r="B19" s="421"/>
      <c r="C19" s="39"/>
      <c r="D19" s="39"/>
      <c r="E19" s="421"/>
      <c r="F19" s="422"/>
      <c r="G19" s="72" t="s">
        <v>357</v>
      </c>
      <c r="H19" s="72" t="s">
        <v>358</v>
      </c>
      <c r="I19" s="39">
        <v>57343</v>
      </c>
      <c r="J19" s="39">
        <v>57343</v>
      </c>
      <c r="K19" s="40">
        <f t="shared" si="1"/>
        <v>0</v>
      </c>
      <c r="L19" s="423">
        <f t="shared" si="2"/>
        <v>1.9970112567174462E-2</v>
      </c>
    </row>
    <row r="20" spans="1:14" ht="20.25" customHeight="1" x14ac:dyDescent="0.15">
      <c r="A20" s="29"/>
      <c r="B20" s="29"/>
      <c r="C20" s="35"/>
      <c r="D20" s="35"/>
      <c r="E20" s="29"/>
      <c r="F20" s="73"/>
      <c r="G20" s="29"/>
      <c r="H20" s="29"/>
      <c r="I20" s="35"/>
      <c r="J20" s="35"/>
      <c r="K20" s="29"/>
      <c r="L20" s="29"/>
    </row>
  </sheetData>
  <mergeCells count="16">
    <mergeCell ref="G14:G17"/>
    <mergeCell ref="A1:L1"/>
    <mergeCell ref="K4:L4"/>
    <mergeCell ref="A5:F5"/>
    <mergeCell ref="G5:L5"/>
    <mergeCell ref="A6:A7"/>
    <mergeCell ref="B6:B7"/>
    <mergeCell ref="C6:C7"/>
    <mergeCell ref="D6:D7"/>
    <mergeCell ref="E6:F6"/>
    <mergeCell ref="G6:G7"/>
    <mergeCell ref="H6:H7"/>
    <mergeCell ref="I6:I7"/>
    <mergeCell ref="J6:J7"/>
    <mergeCell ref="K6:L6"/>
    <mergeCell ref="G9:G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6" orientation="landscape" horizontalDpi="4294967293" verticalDpi="4294967293" r:id="rId1"/>
  <ignoredErrors>
    <ignoredError sqref="I9 J9:J14 I14" formulaRange="1"/>
    <ignoredError sqref="K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opLeftCell="B1" workbookViewId="0">
      <selection activeCell="D3" sqref="D3:E4"/>
    </sheetView>
  </sheetViews>
  <sheetFormatPr defaultRowHeight="18" customHeight="1" outlineLevelRow="1" x14ac:dyDescent="0.15"/>
  <cols>
    <col min="1" max="1" width="13.6640625" style="26" bestFit="1" customWidth="1"/>
    <col min="2" max="2" width="10.44140625" style="26" customWidth="1"/>
    <col min="3" max="3" width="17" style="26" bestFit="1" customWidth="1"/>
    <col min="4" max="5" width="12.77734375" style="26" customWidth="1"/>
    <col min="6" max="6" width="9.77734375" style="26" customWidth="1"/>
    <col min="7" max="7" width="9.77734375" style="271" customWidth="1"/>
    <col min="8" max="10" width="10.77734375" style="253" customWidth="1"/>
    <col min="11" max="11" width="24.88671875" style="254" customWidth="1"/>
    <col min="12" max="12" width="13.77734375" style="26" customWidth="1"/>
    <col min="13" max="13" width="20" style="26" customWidth="1"/>
    <col min="14" max="16384" width="8.88671875" style="26"/>
  </cols>
  <sheetData>
    <row r="1" spans="1:16" ht="33.75" customHeight="1" x14ac:dyDescent="0.15">
      <c r="A1" s="488" t="s">
        <v>437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6" ht="19.5" customHeight="1" thickBot="1" x14ac:dyDescent="0.2">
      <c r="A2" s="26" t="s">
        <v>432</v>
      </c>
      <c r="L2" s="27" t="s">
        <v>52</v>
      </c>
    </row>
    <row r="3" spans="1:16" s="29" customFormat="1" ht="21" customHeight="1" x14ac:dyDescent="0.15">
      <c r="A3" s="489" t="s">
        <v>59</v>
      </c>
      <c r="B3" s="490"/>
      <c r="C3" s="490"/>
      <c r="D3" s="41" t="s">
        <v>314</v>
      </c>
      <c r="E3" s="41" t="s">
        <v>201</v>
      </c>
      <c r="F3" s="491" t="s">
        <v>60</v>
      </c>
      <c r="G3" s="493" t="s">
        <v>53</v>
      </c>
      <c r="H3" s="495" t="s">
        <v>98</v>
      </c>
      <c r="I3" s="495" t="s">
        <v>99</v>
      </c>
      <c r="J3" s="495" t="s">
        <v>67</v>
      </c>
      <c r="K3" s="490" t="s">
        <v>61</v>
      </c>
      <c r="L3" s="497"/>
    </row>
    <row r="4" spans="1:16" s="29" customFormat="1" ht="21" customHeight="1" x14ac:dyDescent="0.15">
      <c r="A4" s="226" t="s">
        <v>16</v>
      </c>
      <c r="B4" s="227" t="s">
        <v>17</v>
      </c>
      <c r="C4" s="227" t="s">
        <v>18</v>
      </c>
      <c r="D4" s="43" t="s">
        <v>436</v>
      </c>
      <c r="E4" s="43" t="s">
        <v>434</v>
      </c>
      <c r="F4" s="492"/>
      <c r="G4" s="494"/>
      <c r="H4" s="496"/>
      <c r="I4" s="496"/>
      <c r="J4" s="496"/>
      <c r="K4" s="492"/>
      <c r="L4" s="498"/>
    </row>
    <row r="5" spans="1:16" s="29" customFormat="1" ht="21" customHeight="1" x14ac:dyDescent="0.15">
      <c r="A5" s="499"/>
      <c r="B5" s="500"/>
      <c r="C5" s="500"/>
      <c r="D5" s="400">
        <f t="shared" ref="D5:J5" si="0">D6+D8+D31+D38+D41+D52</f>
        <v>2712076</v>
      </c>
      <c r="E5" s="400">
        <f t="shared" si="0"/>
        <v>2871441</v>
      </c>
      <c r="F5" s="92">
        <f t="shared" si="0"/>
        <v>159365</v>
      </c>
      <c r="G5" s="272">
        <f t="shared" si="0"/>
        <v>1.0000000000000002</v>
      </c>
      <c r="H5" s="92">
        <f t="shared" si="0"/>
        <v>2735604</v>
      </c>
      <c r="I5" s="92">
        <f t="shared" si="0"/>
        <v>90878</v>
      </c>
      <c r="J5" s="92">
        <f t="shared" si="0"/>
        <v>44959</v>
      </c>
      <c r="K5" s="232"/>
      <c r="L5" s="260"/>
    </row>
    <row r="6" spans="1:16" s="29" customFormat="1" ht="21" customHeight="1" x14ac:dyDescent="0.15">
      <c r="A6" s="263" t="s">
        <v>151</v>
      </c>
      <c r="B6" s="507"/>
      <c r="C6" s="508"/>
      <c r="D6" s="344">
        <f>D7</f>
        <v>9600</v>
      </c>
      <c r="E6" s="344">
        <f>E7</f>
        <v>9600</v>
      </c>
      <c r="F6" s="344">
        <f>E6-D6</f>
        <v>0</v>
      </c>
      <c r="G6" s="349">
        <f>G7</f>
        <v>3.3432691112232501E-3</v>
      </c>
      <c r="H6" s="344"/>
      <c r="I6" s="344">
        <f>I7</f>
        <v>9600</v>
      </c>
      <c r="J6" s="344"/>
      <c r="K6" s="237" t="s">
        <v>179</v>
      </c>
      <c r="L6" s="238">
        <v>9600000</v>
      </c>
    </row>
    <row r="7" spans="1:16" s="29" customFormat="1" ht="21" customHeight="1" x14ac:dyDescent="0.15">
      <c r="A7" s="262"/>
      <c r="B7" s="340" t="s">
        <v>73</v>
      </c>
      <c r="C7" s="340" t="s">
        <v>73</v>
      </c>
      <c r="D7" s="344">
        <v>9600</v>
      </c>
      <c r="E7" s="344">
        <v>9600</v>
      </c>
      <c r="F7" s="344">
        <f>E7-D7</f>
        <v>0</v>
      </c>
      <c r="G7" s="349">
        <f>E7/E5</f>
        <v>3.3432691112232501E-3</v>
      </c>
      <c r="H7" s="341"/>
      <c r="I7" s="341">
        <v>9600</v>
      </c>
      <c r="J7" s="341"/>
      <c r="K7" s="237"/>
      <c r="L7" s="238"/>
    </row>
    <row r="8" spans="1:16" s="29" customFormat="1" ht="21" customHeight="1" x14ac:dyDescent="0.15">
      <c r="A8" s="345" t="s">
        <v>152</v>
      </c>
      <c r="B8" s="236"/>
      <c r="C8" s="340"/>
      <c r="D8" s="344">
        <f>SUM(D9:D30)</f>
        <v>2521055</v>
      </c>
      <c r="E8" s="344">
        <f>SUM(E9:E30)</f>
        <v>2680420</v>
      </c>
      <c r="F8" s="344">
        <f>SUM(F9:F30)</f>
        <v>159365</v>
      </c>
      <c r="G8" s="371">
        <f>G9+G14+G22+G29</f>
        <v>0.93347556157344003</v>
      </c>
      <c r="H8" s="344">
        <f>SUM(H9:H30)</f>
        <v>2680420</v>
      </c>
      <c r="I8" s="344">
        <f>SUM(I9:I30)</f>
        <v>0</v>
      </c>
      <c r="J8" s="344">
        <f>SUM(J9:J30)</f>
        <v>0</v>
      </c>
      <c r="K8" s="307"/>
      <c r="L8" s="238"/>
    </row>
    <row r="9" spans="1:16" s="29" customFormat="1" ht="20.100000000000001" customHeight="1" x14ac:dyDescent="0.15">
      <c r="A9" s="501"/>
      <c r="B9" s="505" t="s">
        <v>100</v>
      </c>
      <c r="C9" s="509" t="s">
        <v>150</v>
      </c>
      <c r="D9" s="473">
        <v>1572702</v>
      </c>
      <c r="E9" s="473">
        <v>1684016</v>
      </c>
      <c r="F9" s="473">
        <f>E9-D9</f>
        <v>111314</v>
      </c>
      <c r="G9" s="472">
        <f>E9/E5</f>
        <v>0.58647069537559715</v>
      </c>
      <c r="H9" s="230">
        <v>1318800</v>
      </c>
      <c r="I9" s="341"/>
      <c r="J9" s="341"/>
      <c r="K9" s="255" t="s">
        <v>153</v>
      </c>
      <c r="L9" s="243">
        <v>1318800000</v>
      </c>
      <c r="M9" s="32"/>
      <c r="N9" s="32"/>
      <c r="O9" s="32"/>
      <c r="P9" s="32"/>
    </row>
    <row r="10" spans="1:16" s="29" customFormat="1" ht="20.100000000000001" customHeight="1" x14ac:dyDescent="0.15">
      <c r="A10" s="502"/>
      <c r="B10" s="506"/>
      <c r="C10" s="509"/>
      <c r="D10" s="460"/>
      <c r="E10" s="460"/>
      <c r="F10" s="460"/>
      <c r="G10" s="458"/>
      <c r="H10" s="312">
        <v>160314</v>
      </c>
      <c r="I10" s="405"/>
      <c r="J10" s="405"/>
      <c r="K10" s="429" t="s">
        <v>429</v>
      </c>
      <c r="L10" s="246">
        <v>160314000</v>
      </c>
      <c r="M10" s="32"/>
      <c r="N10" s="32"/>
      <c r="O10" s="32"/>
      <c r="P10" s="32"/>
    </row>
    <row r="11" spans="1:16" s="29" customFormat="1" ht="20.100000000000001" customHeight="1" x14ac:dyDescent="0.15">
      <c r="A11" s="502"/>
      <c r="B11" s="506"/>
      <c r="C11" s="509"/>
      <c r="D11" s="460"/>
      <c r="E11" s="460"/>
      <c r="F11" s="460"/>
      <c r="G11" s="458"/>
      <c r="H11" s="312">
        <v>646</v>
      </c>
      <c r="I11" s="397"/>
      <c r="J11" s="397"/>
      <c r="K11" s="231" t="s">
        <v>180</v>
      </c>
      <c r="L11" s="246">
        <v>645840</v>
      </c>
      <c r="M11" s="32"/>
      <c r="N11" s="32"/>
      <c r="O11" s="32"/>
      <c r="P11" s="32"/>
    </row>
    <row r="12" spans="1:16" s="29" customFormat="1" ht="20.100000000000001" customHeight="1" x14ac:dyDescent="0.15">
      <c r="A12" s="502"/>
      <c r="B12" s="506"/>
      <c r="C12" s="509"/>
      <c r="D12" s="460"/>
      <c r="E12" s="460"/>
      <c r="F12" s="460"/>
      <c r="G12" s="458"/>
      <c r="H12" s="312">
        <v>800</v>
      </c>
      <c r="I12" s="342"/>
      <c r="J12" s="342"/>
      <c r="K12" s="231" t="s">
        <v>315</v>
      </c>
      <c r="L12" s="246">
        <v>800000</v>
      </c>
      <c r="M12" s="32"/>
      <c r="N12" s="32"/>
      <c r="O12" s="32"/>
      <c r="P12" s="32"/>
    </row>
    <row r="13" spans="1:16" s="29" customFormat="1" ht="20.100000000000001" customHeight="1" x14ac:dyDescent="0.15">
      <c r="A13" s="502"/>
      <c r="B13" s="506"/>
      <c r="C13" s="509"/>
      <c r="D13" s="461"/>
      <c r="E13" s="461"/>
      <c r="F13" s="461"/>
      <c r="G13" s="459"/>
      <c r="H13" s="196">
        <v>203456</v>
      </c>
      <c r="I13" s="353"/>
      <c r="J13" s="353"/>
      <c r="K13" s="232" t="s">
        <v>154</v>
      </c>
      <c r="L13" s="246">
        <v>203456000</v>
      </c>
      <c r="M13" s="32"/>
      <c r="N13" s="32"/>
      <c r="O13" s="32"/>
      <c r="P13" s="32"/>
    </row>
    <row r="14" spans="1:16" s="29" customFormat="1" ht="20.100000000000001" customHeight="1" outlineLevel="1" x14ac:dyDescent="0.15">
      <c r="A14" s="502"/>
      <c r="B14" s="506"/>
      <c r="C14" s="503" t="s">
        <v>74</v>
      </c>
      <c r="D14" s="504">
        <v>154860</v>
      </c>
      <c r="E14" s="504">
        <v>162013</v>
      </c>
      <c r="F14" s="476">
        <f>E14-D14</f>
        <v>7153</v>
      </c>
      <c r="G14" s="475">
        <f>E14/E5</f>
        <v>5.6422193595480459E-2</v>
      </c>
      <c r="H14" s="91">
        <v>84780</v>
      </c>
      <c r="I14" s="91"/>
      <c r="J14" s="404"/>
      <c r="K14" s="215" t="s">
        <v>153</v>
      </c>
      <c r="L14" s="54">
        <v>84780000</v>
      </c>
      <c r="M14" s="32"/>
      <c r="N14" s="32"/>
      <c r="O14" s="32"/>
      <c r="P14" s="32"/>
    </row>
    <row r="15" spans="1:16" s="29" customFormat="1" ht="20.100000000000001" customHeight="1" outlineLevel="1" x14ac:dyDescent="0.15">
      <c r="A15" s="502"/>
      <c r="B15" s="506"/>
      <c r="C15" s="503"/>
      <c r="D15" s="504"/>
      <c r="E15" s="504"/>
      <c r="F15" s="476"/>
      <c r="G15" s="475"/>
      <c r="H15" s="188">
        <v>10306</v>
      </c>
      <c r="I15" s="188"/>
      <c r="J15" s="405"/>
      <c r="K15" s="430" t="s">
        <v>430</v>
      </c>
      <c r="L15" s="187">
        <v>10305900</v>
      </c>
      <c r="M15" s="32"/>
      <c r="N15" s="32"/>
      <c r="O15" s="32"/>
      <c r="P15" s="32"/>
    </row>
    <row r="16" spans="1:16" s="29" customFormat="1" ht="20.100000000000001" customHeight="1" outlineLevel="1" x14ac:dyDescent="0.15">
      <c r="A16" s="502"/>
      <c r="B16" s="506"/>
      <c r="C16" s="503"/>
      <c r="D16" s="504"/>
      <c r="E16" s="504"/>
      <c r="F16" s="476"/>
      <c r="G16" s="475"/>
      <c r="H16" s="188">
        <v>64</v>
      </c>
      <c r="I16" s="188"/>
      <c r="J16" s="405"/>
      <c r="K16" s="430" t="s">
        <v>181</v>
      </c>
      <c r="L16" s="187">
        <v>64580</v>
      </c>
      <c r="M16" s="32"/>
      <c r="N16" s="32"/>
      <c r="O16" s="32"/>
      <c r="P16" s="32"/>
    </row>
    <row r="17" spans="1:16" s="29" customFormat="1" ht="20.100000000000001" customHeight="1" outlineLevel="1" x14ac:dyDescent="0.15">
      <c r="A17" s="502"/>
      <c r="B17" s="506"/>
      <c r="C17" s="503"/>
      <c r="D17" s="504"/>
      <c r="E17" s="504"/>
      <c r="F17" s="476"/>
      <c r="G17" s="475"/>
      <c r="H17" s="188">
        <v>800</v>
      </c>
      <c r="I17" s="188"/>
      <c r="J17" s="188"/>
      <c r="K17" s="231" t="s">
        <v>315</v>
      </c>
      <c r="L17" s="187">
        <v>800000</v>
      </c>
      <c r="M17" s="32"/>
      <c r="N17" s="32"/>
      <c r="O17" s="32"/>
      <c r="P17" s="32"/>
    </row>
    <row r="18" spans="1:16" s="29" customFormat="1" ht="20.100000000000001" customHeight="1" outlineLevel="1" x14ac:dyDescent="0.15">
      <c r="A18" s="502"/>
      <c r="B18" s="506"/>
      <c r="C18" s="503"/>
      <c r="D18" s="504"/>
      <c r="E18" s="504"/>
      <c r="F18" s="476"/>
      <c r="G18" s="475"/>
      <c r="H18" s="188">
        <v>25432</v>
      </c>
      <c r="I18" s="188"/>
      <c r="J18" s="188"/>
      <c r="K18" s="369" t="s">
        <v>154</v>
      </c>
      <c r="L18" s="187">
        <v>25432000</v>
      </c>
      <c r="M18" s="32"/>
      <c r="N18" s="32"/>
      <c r="O18" s="32"/>
      <c r="P18" s="32"/>
    </row>
    <row r="19" spans="1:16" s="29" customFormat="1" ht="20.100000000000001" customHeight="1" outlineLevel="1" x14ac:dyDescent="0.15">
      <c r="A19" s="502"/>
      <c r="B19" s="506"/>
      <c r="C19" s="503"/>
      <c r="D19" s="504"/>
      <c r="E19" s="504"/>
      <c r="F19" s="476"/>
      <c r="G19" s="475"/>
      <c r="H19" s="188">
        <v>26264</v>
      </c>
      <c r="I19" s="188"/>
      <c r="J19" s="188"/>
      <c r="K19" s="369" t="s">
        <v>182</v>
      </c>
      <c r="L19" s="187">
        <v>26263900</v>
      </c>
      <c r="M19" s="32"/>
      <c r="N19" s="32"/>
      <c r="O19" s="32"/>
      <c r="P19" s="32"/>
    </row>
    <row r="20" spans="1:16" s="29" customFormat="1" ht="20.100000000000001" customHeight="1" outlineLevel="1" x14ac:dyDescent="0.15">
      <c r="A20" s="502"/>
      <c r="B20" s="506"/>
      <c r="C20" s="503"/>
      <c r="D20" s="504"/>
      <c r="E20" s="504"/>
      <c r="F20" s="476"/>
      <c r="G20" s="475"/>
      <c r="H20" s="188">
        <v>6773</v>
      </c>
      <c r="I20" s="188"/>
      <c r="J20" s="188"/>
      <c r="K20" s="369" t="s">
        <v>183</v>
      </c>
      <c r="L20" s="187">
        <v>6773250</v>
      </c>
      <c r="M20" s="32"/>
      <c r="N20" s="32"/>
      <c r="O20" s="32"/>
      <c r="P20" s="32"/>
    </row>
    <row r="21" spans="1:16" s="29" customFormat="1" ht="20.100000000000001" customHeight="1" outlineLevel="1" x14ac:dyDescent="0.15">
      <c r="A21" s="502"/>
      <c r="B21" s="506"/>
      <c r="C21" s="503"/>
      <c r="D21" s="504"/>
      <c r="E21" s="504"/>
      <c r="F21" s="476"/>
      <c r="G21" s="475"/>
      <c r="H21" s="188">
        <v>7594</v>
      </c>
      <c r="I21" s="188"/>
      <c r="J21" s="188"/>
      <c r="K21" s="369" t="s">
        <v>155</v>
      </c>
      <c r="L21" s="187">
        <v>7593420</v>
      </c>
      <c r="M21" s="32"/>
      <c r="N21" s="32"/>
      <c r="O21" s="32"/>
      <c r="P21" s="32"/>
    </row>
    <row r="22" spans="1:16" s="29" customFormat="1" ht="20.100000000000001" customHeight="1" outlineLevel="1" x14ac:dyDescent="0.15">
      <c r="A22" s="502"/>
      <c r="B22" s="506"/>
      <c r="C22" s="449" t="s">
        <v>75</v>
      </c>
      <c r="D22" s="462">
        <v>783493</v>
      </c>
      <c r="E22" s="462">
        <v>824391</v>
      </c>
      <c r="F22" s="473">
        <f>E22-D22</f>
        <v>40898</v>
      </c>
      <c r="G22" s="472">
        <f>E22/E5</f>
        <v>0.28710010061150482</v>
      </c>
      <c r="H22" s="91">
        <v>480420</v>
      </c>
      <c r="I22" s="91"/>
      <c r="J22" s="91"/>
      <c r="K22" s="214" t="s">
        <v>153</v>
      </c>
      <c r="L22" s="54">
        <v>480420000</v>
      </c>
      <c r="M22" s="261"/>
      <c r="N22" s="32"/>
      <c r="O22" s="32"/>
      <c r="P22" s="32"/>
    </row>
    <row r="23" spans="1:16" s="29" customFormat="1" ht="20.100000000000001" customHeight="1" outlineLevel="1" x14ac:dyDescent="0.15">
      <c r="A23" s="502"/>
      <c r="B23" s="506"/>
      <c r="C23" s="450"/>
      <c r="D23" s="454"/>
      <c r="E23" s="454"/>
      <c r="F23" s="460"/>
      <c r="G23" s="458"/>
      <c r="H23" s="188">
        <v>58400</v>
      </c>
      <c r="I23" s="188"/>
      <c r="J23" s="188"/>
      <c r="K23" s="369" t="s">
        <v>431</v>
      </c>
      <c r="L23" s="187">
        <v>58400100</v>
      </c>
      <c r="M23" s="261"/>
      <c r="N23" s="32"/>
      <c r="O23" s="32"/>
      <c r="P23" s="32"/>
    </row>
    <row r="24" spans="1:16" s="29" customFormat="1" ht="20.100000000000001" customHeight="1" outlineLevel="1" x14ac:dyDescent="0.15">
      <c r="A24" s="502"/>
      <c r="B24" s="506"/>
      <c r="C24" s="450"/>
      <c r="D24" s="454"/>
      <c r="E24" s="454"/>
      <c r="F24" s="460"/>
      <c r="G24" s="458"/>
      <c r="H24" s="188">
        <v>366</v>
      </c>
      <c r="I24" s="188"/>
      <c r="J24" s="188"/>
      <c r="K24" s="369" t="s">
        <v>184</v>
      </c>
      <c r="L24" s="187">
        <v>365980</v>
      </c>
      <c r="M24" s="32"/>
      <c r="N24" s="32"/>
      <c r="O24" s="32"/>
      <c r="P24" s="32"/>
    </row>
    <row r="25" spans="1:16" s="29" customFormat="1" ht="20.100000000000001" customHeight="1" outlineLevel="1" x14ac:dyDescent="0.15">
      <c r="A25" s="502"/>
      <c r="B25" s="506"/>
      <c r="C25" s="450"/>
      <c r="D25" s="454"/>
      <c r="E25" s="454"/>
      <c r="F25" s="460"/>
      <c r="G25" s="458"/>
      <c r="H25" s="188">
        <v>25432</v>
      </c>
      <c r="I25" s="188"/>
      <c r="J25" s="188"/>
      <c r="K25" s="369" t="s">
        <v>154</v>
      </c>
      <c r="L25" s="187">
        <v>25432000</v>
      </c>
      <c r="M25" s="261"/>
      <c r="N25" s="32"/>
      <c r="O25" s="32"/>
      <c r="P25" s="32"/>
    </row>
    <row r="26" spans="1:16" s="29" customFormat="1" ht="20.100000000000001" customHeight="1" outlineLevel="1" x14ac:dyDescent="0.15">
      <c r="A26" s="502"/>
      <c r="B26" s="506"/>
      <c r="C26" s="450"/>
      <c r="D26" s="454"/>
      <c r="E26" s="454"/>
      <c r="F26" s="460"/>
      <c r="G26" s="458"/>
      <c r="H26" s="188">
        <v>236375</v>
      </c>
      <c r="I26" s="188"/>
      <c r="J26" s="188"/>
      <c r="K26" s="369" t="s">
        <v>185</v>
      </c>
      <c r="L26" s="187">
        <v>236375100</v>
      </c>
      <c r="M26" s="261"/>
      <c r="N26" s="32"/>
      <c r="O26" s="32"/>
      <c r="P26" s="32"/>
    </row>
    <row r="27" spans="1:16" s="29" customFormat="1" ht="20.100000000000001" customHeight="1" outlineLevel="1" x14ac:dyDescent="0.15">
      <c r="A27" s="502"/>
      <c r="B27" s="506"/>
      <c r="C27" s="450"/>
      <c r="D27" s="454"/>
      <c r="E27" s="454"/>
      <c r="F27" s="460"/>
      <c r="G27" s="458"/>
      <c r="H27" s="188">
        <v>15804</v>
      </c>
      <c r="I27" s="188"/>
      <c r="J27" s="188"/>
      <c r="K27" s="369" t="s">
        <v>186</v>
      </c>
      <c r="L27" s="187">
        <v>15804250</v>
      </c>
      <c r="M27" s="261"/>
      <c r="N27" s="32"/>
      <c r="O27" s="32"/>
      <c r="P27" s="32"/>
    </row>
    <row r="28" spans="1:16" s="29" customFormat="1" ht="20.100000000000001" customHeight="1" outlineLevel="1" x14ac:dyDescent="0.15">
      <c r="A28" s="502"/>
      <c r="B28" s="506"/>
      <c r="C28" s="450"/>
      <c r="D28" s="454"/>
      <c r="E28" s="454"/>
      <c r="F28" s="460"/>
      <c r="G28" s="458"/>
      <c r="H28" s="188">
        <v>7594</v>
      </c>
      <c r="I28" s="188"/>
      <c r="J28" s="188"/>
      <c r="K28" s="369" t="s">
        <v>155</v>
      </c>
      <c r="L28" s="187">
        <v>7593420</v>
      </c>
      <c r="M28" s="261"/>
      <c r="N28" s="32"/>
      <c r="O28" s="32"/>
      <c r="P28" s="32"/>
    </row>
    <row r="29" spans="1:16" s="29" customFormat="1" ht="20.100000000000001" customHeight="1" outlineLevel="1" x14ac:dyDescent="0.15">
      <c r="A29" s="502"/>
      <c r="B29" s="506"/>
      <c r="C29" s="449" t="s">
        <v>66</v>
      </c>
      <c r="D29" s="462">
        <v>10000</v>
      </c>
      <c r="E29" s="462">
        <v>10000</v>
      </c>
      <c r="F29" s="473">
        <f>E29-D29</f>
        <v>0</v>
      </c>
      <c r="G29" s="472">
        <f>E29/E5</f>
        <v>3.4825719908575521E-3</v>
      </c>
      <c r="H29" s="91">
        <v>5000</v>
      </c>
      <c r="I29" s="91"/>
      <c r="J29" s="341"/>
      <c r="K29" s="217" t="s">
        <v>187</v>
      </c>
      <c r="L29" s="54">
        <v>5000000</v>
      </c>
      <c r="M29" s="32"/>
      <c r="N29" s="32"/>
      <c r="O29" s="32"/>
      <c r="P29" s="32"/>
    </row>
    <row r="30" spans="1:16" s="29" customFormat="1" ht="20.100000000000001" customHeight="1" outlineLevel="1" x14ac:dyDescent="0.15">
      <c r="A30" s="502"/>
      <c r="B30" s="506"/>
      <c r="C30" s="451"/>
      <c r="D30" s="455"/>
      <c r="E30" s="455"/>
      <c r="F30" s="461"/>
      <c r="G30" s="459"/>
      <c r="H30" s="188">
        <v>5000</v>
      </c>
      <c r="I30" s="188"/>
      <c r="J30" s="188"/>
      <c r="K30" s="216" t="s">
        <v>206</v>
      </c>
      <c r="L30" s="187">
        <v>5000000</v>
      </c>
      <c r="M30" s="32"/>
      <c r="N30" s="32"/>
      <c r="O30" s="32"/>
      <c r="P30" s="32"/>
    </row>
    <row r="31" spans="1:16" s="29" customFormat="1" ht="20.100000000000001" customHeight="1" outlineLevel="1" x14ac:dyDescent="0.15">
      <c r="A31" s="352" t="s">
        <v>76</v>
      </c>
      <c r="B31" s="239"/>
      <c r="C31" s="239"/>
      <c r="D31" s="347">
        <f>SUM(D32:D37)</f>
        <v>27235</v>
      </c>
      <c r="E31" s="347">
        <f>SUM(E32:E37)</f>
        <v>27235</v>
      </c>
      <c r="F31" s="347">
        <f>SUM(F32:F37)</f>
        <v>0</v>
      </c>
      <c r="G31" s="348">
        <f>G32+G36</f>
        <v>9.4847848171005431E-3</v>
      </c>
      <c r="H31" s="347">
        <f>SUM(H32:H37)</f>
        <v>0</v>
      </c>
      <c r="I31" s="399">
        <f>SUM(I32:I37)</f>
        <v>0</v>
      </c>
      <c r="J31" s="399">
        <f>SUM(J32:J37)</f>
        <v>27235</v>
      </c>
      <c r="K31" s="209"/>
      <c r="L31" s="218"/>
      <c r="M31" s="32"/>
      <c r="N31" s="32"/>
      <c r="O31" s="32"/>
      <c r="P31" s="32"/>
    </row>
    <row r="32" spans="1:16" s="29" customFormat="1" ht="20.100000000000001" customHeight="1" outlineLevel="1" x14ac:dyDescent="0.15">
      <c r="A32" s="240"/>
      <c r="B32" s="449" t="s">
        <v>76</v>
      </c>
      <c r="C32" s="482" t="s">
        <v>77</v>
      </c>
      <c r="D32" s="462">
        <v>9135</v>
      </c>
      <c r="E32" s="462">
        <v>9135</v>
      </c>
      <c r="F32" s="473">
        <f t="shared" ref="F32:F42" si="1">E32-D32</f>
        <v>0</v>
      </c>
      <c r="G32" s="472">
        <f>E32/E5</f>
        <v>3.1813295136483739E-3</v>
      </c>
      <c r="H32" s="91"/>
      <c r="I32" s="91"/>
      <c r="J32" s="341">
        <v>1680</v>
      </c>
      <c r="K32" s="269" t="s">
        <v>190</v>
      </c>
      <c r="L32" s="243">
        <v>1680000</v>
      </c>
    </row>
    <row r="33" spans="1:12" s="29" customFormat="1" ht="20.100000000000001" customHeight="1" outlineLevel="1" x14ac:dyDescent="0.15">
      <c r="A33" s="242"/>
      <c r="B33" s="450"/>
      <c r="C33" s="483"/>
      <c r="D33" s="454"/>
      <c r="E33" s="454"/>
      <c r="F33" s="460"/>
      <c r="G33" s="458"/>
      <c r="H33" s="188"/>
      <c r="I33" s="188"/>
      <c r="J33" s="188">
        <v>6715</v>
      </c>
      <c r="K33" s="270" t="s">
        <v>207</v>
      </c>
      <c r="L33" s="246">
        <v>6715000</v>
      </c>
    </row>
    <row r="34" spans="1:12" s="29" customFormat="1" ht="20.100000000000001" customHeight="1" outlineLevel="1" x14ac:dyDescent="0.15">
      <c r="A34" s="242"/>
      <c r="B34" s="450"/>
      <c r="C34" s="483"/>
      <c r="D34" s="454"/>
      <c r="E34" s="454"/>
      <c r="F34" s="460"/>
      <c r="G34" s="458"/>
      <c r="H34" s="188"/>
      <c r="I34" s="188"/>
      <c r="J34" s="188">
        <v>500</v>
      </c>
      <c r="K34" s="270" t="s">
        <v>188</v>
      </c>
      <c r="L34" s="246">
        <v>500000</v>
      </c>
    </row>
    <row r="35" spans="1:12" s="29" customFormat="1" ht="20.100000000000001" customHeight="1" outlineLevel="1" thickBot="1" x14ac:dyDescent="0.2">
      <c r="A35" s="317"/>
      <c r="B35" s="487"/>
      <c r="C35" s="484"/>
      <c r="D35" s="481"/>
      <c r="E35" s="481"/>
      <c r="F35" s="474"/>
      <c r="G35" s="479"/>
      <c r="H35" s="192"/>
      <c r="I35" s="192"/>
      <c r="J35" s="192">
        <v>240</v>
      </c>
      <c r="K35" s="373" t="s">
        <v>189</v>
      </c>
      <c r="L35" s="251">
        <v>240000</v>
      </c>
    </row>
    <row r="36" spans="1:12" s="29" customFormat="1" ht="21" customHeight="1" outlineLevel="1" x14ac:dyDescent="0.15">
      <c r="A36" s="374" t="s">
        <v>76</v>
      </c>
      <c r="B36" s="480" t="s">
        <v>211</v>
      </c>
      <c r="C36" s="480" t="s">
        <v>78</v>
      </c>
      <c r="D36" s="486">
        <v>18100</v>
      </c>
      <c r="E36" s="486">
        <v>18100</v>
      </c>
      <c r="F36" s="485">
        <f t="shared" si="1"/>
        <v>0</v>
      </c>
      <c r="G36" s="478">
        <f>E36/E5</f>
        <v>6.3034553034521691E-3</v>
      </c>
      <c r="H36" s="193"/>
      <c r="I36" s="193"/>
      <c r="J36" s="193">
        <v>16000</v>
      </c>
      <c r="K36" s="375" t="s">
        <v>78</v>
      </c>
      <c r="L36" s="376">
        <v>16000000</v>
      </c>
    </row>
    <row r="37" spans="1:12" s="29" customFormat="1" ht="21" customHeight="1" outlineLevel="1" x14ac:dyDescent="0.15">
      <c r="A37" s="248"/>
      <c r="B37" s="451"/>
      <c r="C37" s="451"/>
      <c r="D37" s="455"/>
      <c r="E37" s="455"/>
      <c r="F37" s="461"/>
      <c r="G37" s="459"/>
      <c r="H37" s="85"/>
      <c r="I37" s="85"/>
      <c r="J37" s="85">
        <v>2100</v>
      </c>
      <c r="K37" s="232" t="s">
        <v>191</v>
      </c>
      <c r="L37" s="247">
        <v>2100000</v>
      </c>
    </row>
    <row r="38" spans="1:12" s="29" customFormat="1" ht="21" customHeight="1" outlineLevel="1" x14ac:dyDescent="0.15">
      <c r="A38" s="248" t="s">
        <v>156</v>
      </c>
      <c r="B38" s="342"/>
      <c r="C38" s="342"/>
      <c r="D38" s="338">
        <f>SUM(D39:D40)</f>
        <v>4000</v>
      </c>
      <c r="E38" s="338">
        <f>SUM(E39:E40)</f>
        <v>4000</v>
      </c>
      <c r="F38" s="338">
        <f>SUM(F39:F40)</f>
        <v>0</v>
      </c>
      <c r="G38" s="372">
        <f>G39+G40</f>
        <v>1.3930287963430208E-3</v>
      </c>
      <c r="H38" s="338">
        <f>H39+H40</f>
        <v>0</v>
      </c>
      <c r="I38" s="395">
        <f>I39+I40</f>
        <v>0</v>
      </c>
      <c r="J38" s="395">
        <f>J39+J40</f>
        <v>4000</v>
      </c>
      <c r="K38" s="231"/>
      <c r="L38" s="246"/>
    </row>
    <row r="39" spans="1:12" s="29" customFormat="1" ht="21" customHeight="1" outlineLevel="1" x14ac:dyDescent="0.15">
      <c r="A39" s="477"/>
      <c r="B39" s="449" t="s">
        <v>55</v>
      </c>
      <c r="C39" s="244" t="s">
        <v>149</v>
      </c>
      <c r="D39" s="337">
        <v>0</v>
      </c>
      <c r="E39" s="337">
        <v>0</v>
      </c>
      <c r="F39" s="344">
        <f t="shared" si="1"/>
        <v>0</v>
      </c>
      <c r="G39" s="349">
        <v>0</v>
      </c>
      <c r="H39" s="91"/>
      <c r="I39" s="91"/>
      <c r="J39" s="91"/>
      <c r="K39" s="256"/>
      <c r="L39" s="245"/>
    </row>
    <row r="40" spans="1:12" s="29" customFormat="1" ht="21" customHeight="1" outlineLevel="1" x14ac:dyDescent="0.15">
      <c r="A40" s="477"/>
      <c r="B40" s="451"/>
      <c r="C40" s="346" t="s">
        <v>157</v>
      </c>
      <c r="D40" s="347">
        <v>4000</v>
      </c>
      <c r="E40" s="347">
        <v>4000</v>
      </c>
      <c r="F40" s="351">
        <f t="shared" si="1"/>
        <v>0</v>
      </c>
      <c r="G40" s="348">
        <f>E40/E5</f>
        <v>1.3930287963430208E-3</v>
      </c>
      <c r="H40" s="88"/>
      <c r="I40" s="88"/>
      <c r="J40" s="88">
        <v>4000</v>
      </c>
      <c r="K40" s="266" t="s">
        <v>192</v>
      </c>
      <c r="L40" s="267">
        <v>4000000</v>
      </c>
    </row>
    <row r="41" spans="1:12" s="29" customFormat="1" ht="21" customHeight="1" outlineLevel="1" x14ac:dyDescent="0.15">
      <c r="A41" s="352" t="s">
        <v>56</v>
      </c>
      <c r="B41" s="85"/>
      <c r="C41" s="264"/>
      <c r="D41" s="339">
        <f>SUM(D42:D51)</f>
        <v>86551</v>
      </c>
      <c r="E41" s="339">
        <f>SUM(E42:E51)</f>
        <v>86551</v>
      </c>
      <c r="F41" s="339">
        <f>SUM(F42:F51)</f>
        <v>0</v>
      </c>
      <c r="G41" s="285">
        <f>G42+G49</f>
        <v>3.0142008838071197E-2</v>
      </c>
      <c r="H41" s="339">
        <f>SUM(H42:H51)</f>
        <v>55184</v>
      </c>
      <c r="I41" s="396">
        <f>SUM(I42:I51)</f>
        <v>17643</v>
      </c>
      <c r="J41" s="396">
        <f>SUM(J42:J51)</f>
        <v>13724</v>
      </c>
      <c r="K41" s="232"/>
      <c r="L41" s="265"/>
    </row>
    <row r="42" spans="1:12" s="29" customFormat="1" ht="21" customHeight="1" outlineLevel="1" x14ac:dyDescent="0.15">
      <c r="A42" s="242"/>
      <c r="B42" s="449" t="s">
        <v>56</v>
      </c>
      <c r="C42" s="449" t="s">
        <v>79</v>
      </c>
      <c r="D42" s="462">
        <v>72827</v>
      </c>
      <c r="E42" s="462">
        <v>72827</v>
      </c>
      <c r="F42" s="473">
        <f t="shared" si="1"/>
        <v>0</v>
      </c>
      <c r="G42" s="472">
        <f>E42/E5</f>
        <v>2.5362527037818293E-2</v>
      </c>
      <c r="H42" s="91">
        <v>55181</v>
      </c>
      <c r="I42" s="91"/>
      <c r="J42" s="91"/>
      <c r="K42" s="313" t="s">
        <v>316</v>
      </c>
      <c r="L42" s="243">
        <v>55181082</v>
      </c>
    </row>
    <row r="43" spans="1:12" s="29" customFormat="1" ht="21" customHeight="1" outlineLevel="1" x14ac:dyDescent="0.15">
      <c r="A43" s="242"/>
      <c r="B43" s="450"/>
      <c r="C43" s="450"/>
      <c r="D43" s="454"/>
      <c r="E43" s="454"/>
      <c r="F43" s="460"/>
      <c r="G43" s="458"/>
      <c r="H43" s="188">
        <v>3</v>
      </c>
      <c r="I43" s="188"/>
      <c r="J43" s="188"/>
      <c r="K43" s="314" t="s">
        <v>317</v>
      </c>
      <c r="L43" s="246">
        <v>2983</v>
      </c>
    </row>
    <row r="44" spans="1:12" s="29" customFormat="1" ht="21" customHeight="1" outlineLevel="1" x14ac:dyDescent="0.15">
      <c r="A44" s="242"/>
      <c r="B44" s="450"/>
      <c r="C44" s="450"/>
      <c r="D44" s="454"/>
      <c r="E44" s="454"/>
      <c r="F44" s="460"/>
      <c r="G44" s="458"/>
      <c r="H44" s="188"/>
      <c r="I44" s="188">
        <v>3832</v>
      </c>
      <c r="J44" s="188"/>
      <c r="K44" s="314" t="s">
        <v>318</v>
      </c>
      <c r="L44" s="246">
        <v>3831775</v>
      </c>
    </row>
    <row r="45" spans="1:12" s="29" customFormat="1" ht="21" customHeight="1" outlineLevel="1" x14ac:dyDescent="0.15">
      <c r="A45" s="242"/>
      <c r="B45" s="450"/>
      <c r="C45" s="450"/>
      <c r="D45" s="454"/>
      <c r="E45" s="454"/>
      <c r="F45" s="460"/>
      <c r="G45" s="458"/>
      <c r="H45" s="188"/>
      <c r="I45" s="188">
        <v>5417</v>
      </c>
      <c r="J45" s="188"/>
      <c r="K45" s="314" t="s">
        <v>319</v>
      </c>
      <c r="L45" s="246">
        <v>5416703</v>
      </c>
    </row>
    <row r="46" spans="1:12" s="29" customFormat="1" ht="21" customHeight="1" outlineLevel="1" x14ac:dyDescent="0.15">
      <c r="A46" s="242"/>
      <c r="B46" s="450"/>
      <c r="C46" s="450"/>
      <c r="D46" s="454"/>
      <c r="E46" s="454"/>
      <c r="F46" s="460"/>
      <c r="G46" s="458"/>
      <c r="H46" s="188"/>
      <c r="I46" s="188">
        <v>8381</v>
      </c>
      <c r="J46" s="188"/>
      <c r="K46" s="314" t="s">
        <v>320</v>
      </c>
      <c r="L46" s="246">
        <v>8381241</v>
      </c>
    </row>
    <row r="47" spans="1:12" s="29" customFormat="1" ht="21" customHeight="1" outlineLevel="1" x14ac:dyDescent="0.15">
      <c r="A47" s="242"/>
      <c r="B47" s="450"/>
      <c r="C47" s="450"/>
      <c r="D47" s="454"/>
      <c r="E47" s="454"/>
      <c r="F47" s="460"/>
      <c r="G47" s="458"/>
      <c r="H47" s="342"/>
      <c r="I47" s="188">
        <v>10</v>
      </c>
      <c r="J47" s="188"/>
      <c r="K47" s="314" t="s">
        <v>321</v>
      </c>
      <c r="L47" s="246">
        <v>9704</v>
      </c>
    </row>
    <row r="48" spans="1:12" s="29" customFormat="1" ht="21" customHeight="1" x14ac:dyDescent="0.15">
      <c r="A48" s="242"/>
      <c r="B48" s="450"/>
      <c r="C48" s="451"/>
      <c r="D48" s="455"/>
      <c r="E48" s="455"/>
      <c r="F48" s="461"/>
      <c r="G48" s="459"/>
      <c r="H48" s="85"/>
      <c r="I48" s="85">
        <v>3</v>
      </c>
      <c r="J48" s="85"/>
      <c r="K48" s="315" t="s">
        <v>322</v>
      </c>
      <c r="L48" s="247">
        <v>3548</v>
      </c>
    </row>
    <row r="49" spans="1:12" s="29" customFormat="1" ht="21" customHeight="1" x14ac:dyDescent="0.15">
      <c r="A49" s="242"/>
      <c r="B49" s="450"/>
      <c r="C49" s="452" t="s">
        <v>158</v>
      </c>
      <c r="D49" s="454">
        <v>13724</v>
      </c>
      <c r="E49" s="454">
        <v>13724</v>
      </c>
      <c r="F49" s="460">
        <f>E49-D49</f>
        <v>0</v>
      </c>
      <c r="G49" s="458">
        <f>E49/E5</f>
        <v>4.7794818002529042E-3</v>
      </c>
      <c r="H49" s="188"/>
      <c r="I49" s="188"/>
      <c r="J49" s="188">
        <v>568</v>
      </c>
      <c r="K49" s="231" t="s">
        <v>208</v>
      </c>
      <c r="L49" s="246">
        <v>567861</v>
      </c>
    </row>
    <row r="50" spans="1:12" s="29" customFormat="1" ht="21" customHeight="1" x14ac:dyDescent="0.15">
      <c r="A50" s="242"/>
      <c r="B50" s="450"/>
      <c r="C50" s="452"/>
      <c r="D50" s="454"/>
      <c r="E50" s="454"/>
      <c r="F50" s="460"/>
      <c r="G50" s="458"/>
      <c r="H50" s="342"/>
      <c r="I50" s="342"/>
      <c r="J50" s="342">
        <v>6990</v>
      </c>
      <c r="K50" s="231" t="s">
        <v>209</v>
      </c>
      <c r="L50" s="246">
        <v>6989818</v>
      </c>
    </row>
    <row r="51" spans="1:12" s="29" customFormat="1" ht="21" customHeight="1" x14ac:dyDescent="0.15">
      <c r="A51" s="248"/>
      <c r="B51" s="451"/>
      <c r="C51" s="453"/>
      <c r="D51" s="455"/>
      <c r="E51" s="455"/>
      <c r="F51" s="461"/>
      <c r="G51" s="459"/>
      <c r="H51" s="353"/>
      <c r="I51" s="353"/>
      <c r="J51" s="353">
        <v>6166</v>
      </c>
      <c r="K51" s="231" t="s">
        <v>210</v>
      </c>
      <c r="L51" s="246">
        <v>6166719</v>
      </c>
    </row>
    <row r="52" spans="1:12" s="29" customFormat="1" ht="21" customHeight="1" x14ac:dyDescent="0.15">
      <c r="A52" s="248" t="s">
        <v>80</v>
      </c>
      <c r="B52" s="196"/>
      <c r="C52" s="268"/>
      <c r="D52" s="347">
        <f>SUM(D53:D55)</f>
        <v>63635</v>
      </c>
      <c r="E52" s="347">
        <f>SUM(E53:E55)</f>
        <v>63635</v>
      </c>
      <c r="F52" s="347">
        <f>SUM(F53:F55)</f>
        <v>0</v>
      </c>
      <c r="G52" s="274">
        <f>G53+G54</f>
        <v>2.2161346863822033E-2</v>
      </c>
      <c r="H52" s="347">
        <f>SUM(H53:H55)</f>
        <v>0</v>
      </c>
      <c r="I52" s="399">
        <f>SUM(I53:I55)</f>
        <v>63635</v>
      </c>
      <c r="J52" s="399">
        <f>SUM(J53:J55)</f>
        <v>0</v>
      </c>
      <c r="K52" s="233"/>
      <c r="L52" s="241"/>
    </row>
    <row r="53" spans="1:12" s="29" customFormat="1" ht="21" customHeight="1" x14ac:dyDescent="0.15">
      <c r="A53" s="249"/>
      <c r="B53" s="463" t="s">
        <v>58</v>
      </c>
      <c r="C53" s="355" t="s">
        <v>81</v>
      </c>
      <c r="D53" s="354">
        <v>135</v>
      </c>
      <c r="E53" s="354">
        <v>135</v>
      </c>
      <c r="F53" s="357">
        <f>E53-D53</f>
        <v>0</v>
      </c>
      <c r="G53" s="358">
        <f>E53/E5</f>
        <v>4.7014721876576955E-5</v>
      </c>
      <c r="H53" s="316"/>
      <c r="I53" s="316">
        <v>135</v>
      </c>
      <c r="J53" s="316"/>
      <c r="K53" s="229" t="s">
        <v>193</v>
      </c>
      <c r="L53" s="243">
        <v>135000</v>
      </c>
    </row>
    <row r="54" spans="1:12" s="29" customFormat="1" ht="21" customHeight="1" x14ac:dyDescent="0.15">
      <c r="A54" s="249"/>
      <c r="B54" s="464"/>
      <c r="C54" s="466" t="s">
        <v>82</v>
      </c>
      <c r="D54" s="468">
        <v>63500</v>
      </c>
      <c r="E54" s="468">
        <v>63500</v>
      </c>
      <c r="F54" s="470">
        <f>E54-D54</f>
        <v>0</v>
      </c>
      <c r="G54" s="456">
        <f>E54/E5</f>
        <v>2.2114332141945456E-2</v>
      </c>
      <c r="H54" s="94"/>
      <c r="I54" s="94">
        <v>60000</v>
      </c>
      <c r="J54" s="355"/>
      <c r="K54" s="229" t="s">
        <v>159</v>
      </c>
      <c r="L54" s="243">
        <v>60000000</v>
      </c>
    </row>
    <row r="55" spans="1:12" s="29" customFormat="1" ht="21" customHeight="1" thickBot="1" x14ac:dyDescent="0.2">
      <c r="A55" s="250"/>
      <c r="B55" s="465"/>
      <c r="C55" s="467"/>
      <c r="D55" s="469"/>
      <c r="E55" s="469"/>
      <c r="F55" s="471"/>
      <c r="G55" s="457"/>
      <c r="H55" s="90"/>
      <c r="I55" s="90">
        <v>3500</v>
      </c>
      <c r="J55" s="90"/>
      <c r="K55" s="257" t="s">
        <v>160</v>
      </c>
      <c r="L55" s="251">
        <v>3500000</v>
      </c>
    </row>
    <row r="56" spans="1:12" ht="10.5" hidden="1" x14ac:dyDescent="0.15">
      <c r="A56" s="235"/>
      <c r="B56" s="235"/>
      <c r="C56" s="235"/>
      <c r="D56" s="252"/>
      <c r="E56" s="235"/>
      <c r="F56" s="235"/>
      <c r="G56" s="273"/>
      <c r="H56" s="235"/>
      <c r="I56" s="235"/>
      <c r="J56" s="235"/>
      <c r="K56" s="258"/>
      <c r="L56" s="235">
        <f>SUM(L5:L55)</f>
        <v>2871441174</v>
      </c>
    </row>
    <row r="57" spans="1:12" ht="10.5" x14ac:dyDescent="0.15">
      <c r="A57" s="235"/>
      <c r="B57" s="235"/>
      <c r="C57" s="235"/>
      <c r="D57" s="235"/>
      <c r="E57" s="235"/>
      <c r="F57" s="235"/>
      <c r="G57" s="273"/>
      <c r="H57" s="235"/>
      <c r="I57" s="235"/>
      <c r="J57" s="235"/>
      <c r="K57" s="258"/>
      <c r="L57" s="235"/>
    </row>
    <row r="58" spans="1:12" ht="10.5" x14ac:dyDescent="0.15">
      <c r="A58" s="235"/>
      <c r="B58" s="235"/>
      <c r="C58" s="235"/>
      <c r="D58" s="235"/>
      <c r="E58" s="235"/>
      <c r="F58" s="235"/>
      <c r="G58" s="273"/>
      <c r="H58" s="235"/>
      <c r="I58" s="235"/>
      <c r="J58" s="235"/>
      <c r="K58" s="258"/>
      <c r="L58" s="235"/>
    </row>
    <row r="59" spans="1:12" ht="10.5" x14ac:dyDescent="0.15">
      <c r="A59" s="235"/>
      <c r="B59" s="235"/>
      <c r="C59" s="235"/>
      <c r="D59" s="235"/>
      <c r="E59" s="235"/>
      <c r="F59" s="235"/>
      <c r="G59" s="273"/>
      <c r="H59" s="235"/>
      <c r="I59" s="235"/>
      <c r="J59" s="235"/>
      <c r="K59" s="258"/>
      <c r="L59" s="235"/>
    </row>
    <row r="60" spans="1:12" ht="10.5" x14ac:dyDescent="0.15">
      <c r="A60" s="235"/>
      <c r="B60" s="235"/>
      <c r="C60" s="235"/>
      <c r="D60" s="235"/>
      <c r="E60" s="235"/>
      <c r="F60" s="235"/>
      <c r="G60" s="273"/>
      <c r="H60" s="235"/>
      <c r="I60" s="235"/>
      <c r="J60" s="235"/>
      <c r="K60" s="258"/>
      <c r="L60" s="235"/>
    </row>
    <row r="61" spans="1:12" ht="10.5" x14ac:dyDescent="0.15">
      <c r="A61" s="235"/>
      <c r="B61" s="235"/>
      <c r="C61" s="235"/>
      <c r="D61" s="235"/>
      <c r="E61" s="235"/>
      <c r="F61" s="235"/>
      <c r="G61" s="273"/>
      <c r="H61" s="235"/>
      <c r="I61" s="235"/>
      <c r="J61" s="235"/>
      <c r="K61" s="258"/>
      <c r="L61" s="235"/>
    </row>
    <row r="62" spans="1:12" ht="10.5" x14ac:dyDescent="0.15">
      <c r="A62" s="235"/>
      <c r="B62" s="235"/>
      <c r="C62" s="235"/>
      <c r="D62" s="235"/>
      <c r="E62" s="235"/>
      <c r="F62" s="235"/>
      <c r="G62" s="273"/>
      <c r="H62" s="235"/>
      <c r="I62" s="235"/>
      <c r="J62" s="235"/>
      <c r="K62" s="258"/>
      <c r="L62" s="235"/>
    </row>
    <row r="63" spans="1:12" ht="10.5" x14ac:dyDescent="0.15">
      <c r="A63" s="235"/>
      <c r="B63" s="235"/>
      <c r="C63" s="235"/>
      <c r="D63" s="235"/>
      <c r="E63" s="235"/>
      <c r="F63" s="235"/>
      <c r="G63" s="273"/>
      <c r="H63" s="235"/>
      <c r="I63" s="235"/>
      <c r="J63" s="235"/>
      <c r="K63" s="258"/>
      <c r="L63" s="235"/>
    </row>
    <row r="64" spans="1:12" ht="10.5" x14ac:dyDescent="0.15">
      <c r="A64" s="235"/>
      <c r="B64" s="235"/>
      <c r="C64" s="235"/>
      <c r="D64" s="235"/>
      <c r="E64" s="235"/>
      <c r="F64" s="235"/>
      <c r="G64" s="273"/>
      <c r="H64" s="235"/>
      <c r="I64" s="235"/>
      <c r="J64" s="235"/>
      <c r="K64" s="258"/>
      <c r="L64" s="235"/>
    </row>
    <row r="65" spans="1:12" ht="10.5" x14ac:dyDescent="0.15">
      <c r="A65" s="235"/>
      <c r="B65" s="235"/>
      <c r="C65" s="235"/>
      <c r="D65" s="235"/>
      <c r="E65" s="235"/>
      <c r="F65" s="235"/>
      <c r="G65" s="273"/>
      <c r="H65" s="235"/>
      <c r="I65" s="235"/>
      <c r="J65" s="235"/>
      <c r="K65" s="258"/>
      <c r="L65" s="235"/>
    </row>
    <row r="66" spans="1:12" ht="10.5" x14ac:dyDescent="0.15">
      <c r="A66" s="253"/>
      <c r="B66" s="253"/>
      <c r="C66" s="253"/>
      <c r="D66" s="235"/>
      <c r="E66" s="253"/>
      <c r="F66" s="253"/>
      <c r="K66" s="259"/>
      <c r="L66" s="253"/>
    </row>
    <row r="67" spans="1:12" ht="10.5" x14ac:dyDescent="0.15">
      <c r="A67" s="253"/>
      <c r="B67" s="253"/>
      <c r="C67" s="253"/>
      <c r="D67" s="235"/>
      <c r="E67" s="253"/>
      <c r="F67" s="253"/>
      <c r="K67" s="259"/>
      <c r="L67" s="253"/>
    </row>
    <row r="68" spans="1:12" ht="10.5" x14ac:dyDescent="0.15">
      <c r="A68" s="253"/>
      <c r="B68" s="253"/>
      <c r="C68" s="253"/>
      <c r="D68" s="235"/>
      <c r="E68" s="253"/>
      <c r="F68" s="253"/>
      <c r="K68" s="259"/>
      <c r="L68" s="253"/>
    </row>
    <row r="69" spans="1:12" ht="10.5" x14ac:dyDescent="0.15">
      <c r="A69" s="253"/>
      <c r="B69" s="253"/>
      <c r="C69" s="253"/>
      <c r="D69" s="235"/>
      <c r="E69" s="253"/>
      <c r="F69" s="253"/>
      <c r="K69" s="259"/>
      <c r="L69" s="253"/>
    </row>
    <row r="70" spans="1:12" ht="10.5" x14ac:dyDescent="0.15">
      <c r="A70" s="253"/>
      <c r="B70" s="253"/>
      <c r="C70" s="253"/>
      <c r="D70" s="253"/>
      <c r="E70" s="253"/>
      <c r="F70" s="253"/>
      <c r="K70" s="259"/>
      <c r="L70" s="253"/>
    </row>
    <row r="71" spans="1:12" ht="10.5" x14ac:dyDescent="0.15">
      <c r="A71" s="253"/>
      <c r="B71" s="253"/>
      <c r="C71" s="253"/>
      <c r="D71" s="253"/>
      <c r="E71" s="253"/>
      <c r="F71" s="253"/>
      <c r="K71" s="259"/>
      <c r="L71" s="253"/>
    </row>
    <row r="72" spans="1:12" ht="10.5" x14ac:dyDescent="0.15">
      <c r="A72" s="253"/>
      <c r="B72" s="253"/>
      <c r="C72" s="253"/>
      <c r="D72" s="253"/>
      <c r="E72" s="253"/>
      <c r="F72" s="253"/>
      <c r="K72" s="259"/>
      <c r="L72" s="253"/>
    </row>
    <row r="73" spans="1:12" ht="10.5" x14ac:dyDescent="0.15">
      <c r="D73" s="253"/>
    </row>
    <row r="74" spans="1:12" ht="10.5" x14ac:dyDescent="0.15">
      <c r="D74" s="253"/>
    </row>
    <row r="75" spans="1:12" ht="10.5" x14ac:dyDescent="0.15">
      <c r="D75" s="253"/>
    </row>
    <row r="76" spans="1:12" ht="10.5" x14ac:dyDescent="0.15">
      <c r="D76" s="253"/>
    </row>
  </sheetData>
  <mergeCells count="63">
    <mergeCell ref="E29:E30"/>
    <mergeCell ref="D29:D30"/>
    <mergeCell ref="C29:C30"/>
    <mergeCell ref="C9:C13"/>
    <mergeCell ref="C22:C28"/>
    <mergeCell ref="D22:D28"/>
    <mergeCell ref="E22:E28"/>
    <mergeCell ref="E9:E13"/>
    <mergeCell ref="D9:D13"/>
    <mergeCell ref="B32:B35"/>
    <mergeCell ref="A1:L1"/>
    <mergeCell ref="A3:C3"/>
    <mergeCell ref="F3:F4"/>
    <mergeCell ref="G3:G4"/>
    <mergeCell ref="H3:H4"/>
    <mergeCell ref="I3:I4"/>
    <mergeCell ref="J3:J4"/>
    <mergeCell ref="K3:L4"/>
    <mergeCell ref="A5:C5"/>
    <mergeCell ref="A9:A30"/>
    <mergeCell ref="C14:C21"/>
    <mergeCell ref="D14:D21"/>
    <mergeCell ref="E14:E21"/>
    <mergeCell ref="B9:B30"/>
    <mergeCell ref="B6:C6"/>
    <mergeCell ref="F42:F48"/>
    <mergeCell ref="A39:A40"/>
    <mergeCell ref="B39:B40"/>
    <mergeCell ref="F22:F28"/>
    <mergeCell ref="G22:G28"/>
    <mergeCell ref="G36:G37"/>
    <mergeCell ref="G32:G35"/>
    <mergeCell ref="B36:B37"/>
    <mergeCell ref="D32:D35"/>
    <mergeCell ref="C32:C35"/>
    <mergeCell ref="E32:E35"/>
    <mergeCell ref="C36:C37"/>
    <mergeCell ref="F36:F37"/>
    <mergeCell ref="E36:E37"/>
    <mergeCell ref="D36:D37"/>
    <mergeCell ref="F29:F30"/>
    <mergeCell ref="G9:G13"/>
    <mergeCell ref="F32:F35"/>
    <mergeCell ref="G14:G21"/>
    <mergeCell ref="G29:G30"/>
    <mergeCell ref="F14:F21"/>
    <mergeCell ref="F9:F13"/>
    <mergeCell ref="B42:B51"/>
    <mergeCell ref="C42:C48"/>
    <mergeCell ref="C49:C51"/>
    <mergeCell ref="E49:E51"/>
    <mergeCell ref="G54:G55"/>
    <mergeCell ref="G49:G51"/>
    <mergeCell ref="F49:F51"/>
    <mergeCell ref="D42:D48"/>
    <mergeCell ref="E42:E48"/>
    <mergeCell ref="B53:B55"/>
    <mergeCell ref="C54:C55"/>
    <mergeCell ref="D54:D55"/>
    <mergeCell ref="E54:E55"/>
    <mergeCell ref="F54:F55"/>
    <mergeCell ref="D49:D51"/>
    <mergeCell ref="G42:G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ignoredErrors>
    <ignoredError sqref="F8:G8 F41:G41 F31:G31 F6 G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2"/>
  <sheetViews>
    <sheetView workbookViewId="0">
      <pane ySplit="4" topLeftCell="A5" activePane="bottomLeft" state="frozen"/>
      <selection activeCell="C16" sqref="C16"/>
      <selection pane="bottomLeft" sqref="A1:M1"/>
    </sheetView>
  </sheetViews>
  <sheetFormatPr defaultRowHeight="10.5" x14ac:dyDescent="0.15"/>
  <cols>
    <col min="1" max="1" width="11" style="24" bestFit="1" customWidth="1"/>
    <col min="2" max="2" width="12.44140625" style="24" customWidth="1"/>
    <col min="3" max="3" width="15.77734375" style="26" bestFit="1" customWidth="1"/>
    <col min="4" max="5" width="12.77734375" style="24" customWidth="1"/>
    <col min="6" max="6" width="9.77734375" style="24" customWidth="1"/>
    <col min="7" max="7" width="9.77734375" style="276" customWidth="1"/>
    <col min="8" max="10" width="10.77734375" style="277" customWidth="1"/>
    <col min="11" max="11" width="24.5546875" style="279" bestFit="1" customWidth="1"/>
    <col min="12" max="12" width="17" style="253" customWidth="1"/>
    <col min="13" max="13" width="14.77734375" style="253" customWidth="1"/>
    <col min="14" max="16384" width="8.88671875" style="24"/>
  </cols>
  <sheetData>
    <row r="1" spans="1:13" ht="31.5" customHeight="1" x14ac:dyDescent="0.15">
      <c r="A1" s="488" t="s">
        <v>438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18.75" customHeight="1" thickBot="1" x14ac:dyDescent="0.2">
      <c r="C2" s="25"/>
      <c r="K2" s="278"/>
      <c r="M2" s="253" t="s">
        <v>62</v>
      </c>
    </row>
    <row r="3" spans="1:13" ht="21" customHeight="1" x14ac:dyDescent="0.15">
      <c r="A3" s="539" t="s">
        <v>16</v>
      </c>
      <c r="B3" s="541" t="s">
        <v>17</v>
      </c>
      <c r="C3" s="541" t="s">
        <v>18</v>
      </c>
      <c r="D3" s="41" t="s">
        <v>439</v>
      </c>
      <c r="E3" s="41" t="s">
        <v>439</v>
      </c>
      <c r="F3" s="41" t="s">
        <v>3</v>
      </c>
      <c r="G3" s="42" t="s">
        <v>63</v>
      </c>
      <c r="H3" s="495" t="s">
        <v>98</v>
      </c>
      <c r="I3" s="495" t="s">
        <v>99</v>
      </c>
      <c r="J3" s="495" t="s">
        <v>67</v>
      </c>
      <c r="K3" s="543" t="s">
        <v>61</v>
      </c>
      <c r="L3" s="543"/>
      <c r="M3" s="544"/>
    </row>
    <row r="4" spans="1:13" ht="21" customHeight="1" x14ac:dyDescent="0.15">
      <c r="A4" s="540"/>
      <c r="B4" s="542"/>
      <c r="C4" s="542"/>
      <c r="D4" s="43" t="s">
        <v>435</v>
      </c>
      <c r="E4" s="43" t="s">
        <v>433</v>
      </c>
      <c r="F4" s="43" t="s">
        <v>64</v>
      </c>
      <c r="G4" s="44" t="s">
        <v>65</v>
      </c>
      <c r="H4" s="496"/>
      <c r="I4" s="496"/>
      <c r="J4" s="496"/>
      <c r="K4" s="545"/>
      <c r="L4" s="545"/>
      <c r="M4" s="546"/>
    </row>
    <row r="5" spans="1:13" ht="21" customHeight="1" thickBot="1" x14ac:dyDescent="0.2">
      <c r="A5" s="550" t="s">
        <v>85</v>
      </c>
      <c r="B5" s="551"/>
      <c r="C5" s="198"/>
      <c r="D5" s="45">
        <f t="shared" ref="D5:J5" si="0">D6+D65+D73+D108</f>
        <v>2712076</v>
      </c>
      <c r="E5" s="45">
        <f t="shared" si="0"/>
        <v>2871441</v>
      </c>
      <c r="F5" s="45">
        <f t="shared" si="0"/>
        <v>159365</v>
      </c>
      <c r="G5" s="306">
        <f t="shared" si="0"/>
        <v>1</v>
      </c>
      <c r="H5" s="45">
        <f t="shared" si="0"/>
        <v>2735002</v>
      </c>
      <c r="I5" s="45">
        <f t="shared" si="0"/>
        <v>90880</v>
      </c>
      <c r="J5" s="45">
        <f t="shared" si="0"/>
        <v>45559</v>
      </c>
      <c r="K5" s="77"/>
      <c r="L5" s="46"/>
      <c r="M5" s="47"/>
    </row>
    <row r="6" spans="1:13" ht="21.6" customHeight="1" x14ac:dyDescent="0.15">
      <c r="A6" s="526" t="s">
        <v>54</v>
      </c>
      <c r="B6" s="197"/>
      <c r="C6" s="197"/>
      <c r="D6" s="76">
        <f t="shared" ref="D6:J6" si="1">D7+D12+D14</f>
        <v>2137651</v>
      </c>
      <c r="E6" s="76">
        <f t="shared" si="1"/>
        <v>2297016</v>
      </c>
      <c r="F6" s="76">
        <f t="shared" si="1"/>
        <v>159365</v>
      </c>
      <c r="G6" s="286">
        <f t="shared" si="1"/>
        <v>0.79995235841516499</v>
      </c>
      <c r="H6" s="76">
        <f t="shared" si="1"/>
        <v>2254428</v>
      </c>
      <c r="I6" s="76">
        <f t="shared" si="1"/>
        <v>26441</v>
      </c>
      <c r="J6" s="76">
        <f t="shared" si="1"/>
        <v>16147</v>
      </c>
      <c r="K6" s="78"/>
      <c r="L6" s="48"/>
      <c r="M6" s="49"/>
    </row>
    <row r="7" spans="1:13" ht="21.6" customHeight="1" x14ac:dyDescent="0.15">
      <c r="A7" s="527"/>
      <c r="B7" s="547" t="s">
        <v>7</v>
      </c>
      <c r="C7" s="281"/>
      <c r="D7" s="31">
        <f t="shared" ref="D7:J7" si="2">SUM(D8:D11)</f>
        <v>1986281</v>
      </c>
      <c r="E7" s="31">
        <f t="shared" si="2"/>
        <v>2145646</v>
      </c>
      <c r="F7" s="31">
        <f t="shared" si="2"/>
        <v>159365</v>
      </c>
      <c r="G7" s="282">
        <f t="shared" si="2"/>
        <v>0.7472366661895542</v>
      </c>
      <c r="H7" s="31">
        <f t="shared" si="2"/>
        <v>2145646</v>
      </c>
      <c r="I7" s="31">
        <f t="shared" si="2"/>
        <v>0</v>
      </c>
      <c r="J7" s="31">
        <f t="shared" si="2"/>
        <v>0</v>
      </c>
      <c r="K7" s="79"/>
      <c r="L7" s="210"/>
      <c r="M7" s="51"/>
    </row>
    <row r="8" spans="1:13" ht="21.6" customHeight="1" x14ac:dyDescent="0.15">
      <c r="A8" s="527"/>
      <c r="B8" s="548"/>
      <c r="C8" s="56" t="s">
        <v>86</v>
      </c>
      <c r="D8" s="31">
        <v>1219932</v>
      </c>
      <c r="E8" s="31">
        <v>1316868</v>
      </c>
      <c r="F8" s="50">
        <f t="shared" ref="F8:F13" si="3">E8-D8</f>
        <v>96936</v>
      </c>
      <c r="G8" s="282">
        <f>E8/E5</f>
        <v>0.4586087612456603</v>
      </c>
      <c r="H8" s="31">
        <v>1316868</v>
      </c>
      <c r="I8" s="87"/>
      <c r="J8" s="87"/>
      <c r="K8" s="79" t="s">
        <v>87</v>
      </c>
      <c r="L8" s="210" t="s">
        <v>88</v>
      </c>
      <c r="M8" s="280">
        <v>1316868000</v>
      </c>
    </row>
    <row r="9" spans="1:13" ht="21.6" customHeight="1" x14ac:dyDescent="0.15">
      <c r="A9" s="527"/>
      <c r="B9" s="548"/>
      <c r="C9" s="225" t="s">
        <v>9</v>
      </c>
      <c r="D9" s="351">
        <v>425412</v>
      </c>
      <c r="E9" s="398">
        <v>460437</v>
      </c>
      <c r="F9" s="57">
        <f t="shared" si="3"/>
        <v>35025</v>
      </c>
      <c r="G9" s="282">
        <f>E9/E5</f>
        <v>0.16035049997544787</v>
      </c>
      <c r="H9" s="228">
        <v>460437</v>
      </c>
      <c r="I9" s="88"/>
      <c r="J9" s="87"/>
      <c r="K9" s="79" t="s">
        <v>9</v>
      </c>
      <c r="L9" s="210" t="s">
        <v>88</v>
      </c>
      <c r="M9" s="51">
        <v>460436640</v>
      </c>
    </row>
    <row r="10" spans="1:13" ht="21.6" customHeight="1" x14ac:dyDescent="0.15">
      <c r="A10" s="527"/>
      <c r="B10" s="548"/>
      <c r="C10" s="224" t="s">
        <v>161</v>
      </c>
      <c r="D10" s="38">
        <v>133765</v>
      </c>
      <c r="E10" s="38">
        <v>144009</v>
      </c>
      <c r="F10" s="52">
        <f t="shared" si="3"/>
        <v>10244</v>
      </c>
      <c r="G10" s="283">
        <f>E10/E5</f>
        <v>5.0152170983140523E-2</v>
      </c>
      <c r="H10" s="38">
        <v>144009</v>
      </c>
      <c r="I10" s="86"/>
      <c r="J10" s="86"/>
      <c r="K10" s="80" t="s">
        <v>89</v>
      </c>
      <c r="L10" s="208"/>
      <c r="M10" s="187">
        <v>144008580</v>
      </c>
    </row>
    <row r="11" spans="1:13" ht="21.6" customHeight="1" x14ac:dyDescent="0.15">
      <c r="A11" s="527"/>
      <c r="B11" s="549"/>
      <c r="C11" s="55" t="s">
        <v>162</v>
      </c>
      <c r="D11" s="31">
        <v>207172</v>
      </c>
      <c r="E11" s="31">
        <v>224332</v>
      </c>
      <c r="F11" s="57">
        <f t="shared" si="3"/>
        <v>17160</v>
      </c>
      <c r="G11" s="282">
        <f>E11/E5</f>
        <v>7.8125233985305631E-2</v>
      </c>
      <c r="H11" s="31">
        <v>224332</v>
      </c>
      <c r="I11" s="87"/>
      <c r="J11" s="87"/>
      <c r="K11" s="79" t="s">
        <v>90</v>
      </c>
      <c r="L11" s="210"/>
      <c r="M11" s="54">
        <v>224332620</v>
      </c>
    </row>
    <row r="12" spans="1:13" s="277" customFormat="1" ht="21.6" customHeight="1" x14ac:dyDescent="0.15">
      <c r="A12" s="527"/>
      <c r="B12" s="555" t="s">
        <v>163</v>
      </c>
      <c r="C12" s="281"/>
      <c r="D12" s="37">
        <f t="shared" ref="D12:J12" si="4">SUM(D13:D13)</f>
        <v>600</v>
      </c>
      <c r="E12" s="37">
        <f t="shared" si="4"/>
        <v>600</v>
      </c>
      <c r="F12" s="37">
        <f t="shared" si="4"/>
        <v>0</v>
      </c>
      <c r="G12" s="287">
        <f>SUM(G13:G13)</f>
        <v>2.0895431945145313E-4</v>
      </c>
      <c r="H12" s="37">
        <f t="shared" si="4"/>
        <v>600</v>
      </c>
      <c r="I12" s="37">
        <f t="shared" si="4"/>
        <v>0</v>
      </c>
      <c r="J12" s="37">
        <f t="shared" si="4"/>
        <v>0</v>
      </c>
      <c r="K12" s="81"/>
      <c r="L12" s="205"/>
      <c r="M12" s="51"/>
    </row>
    <row r="13" spans="1:13" s="277" customFormat="1" ht="21.6" customHeight="1" x14ac:dyDescent="0.15">
      <c r="A13" s="527"/>
      <c r="B13" s="556"/>
      <c r="C13" s="56" t="s">
        <v>84</v>
      </c>
      <c r="D13" s="37">
        <v>600</v>
      </c>
      <c r="E13" s="37">
        <v>600</v>
      </c>
      <c r="F13" s="57">
        <f t="shared" si="3"/>
        <v>0</v>
      </c>
      <c r="G13" s="282">
        <f>E13/E5</f>
        <v>2.0895431945145313E-4</v>
      </c>
      <c r="H13" s="87">
        <v>600</v>
      </c>
      <c r="I13" s="87"/>
      <c r="J13" s="87"/>
      <c r="K13" s="209" t="s">
        <v>194</v>
      </c>
      <c r="L13" s="208"/>
      <c r="M13" s="187">
        <v>600000</v>
      </c>
    </row>
    <row r="14" spans="1:13" s="277" customFormat="1" ht="21.6" customHeight="1" x14ac:dyDescent="0.15">
      <c r="A14" s="527"/>
      <c r="B14" s="529" t="s">
        <v>164</v>
      </c>
      <c r="C14" s="56"/>
      <c r="D14" s="31">
        <f t="shared" ref="D14:J14" si="5">SUM(D15:D64)</f>
        <v>150770</v>
      </c>
      <c r="E14" s="31">
        <f t="shared" si="5"/>
        <v>150770</v>
      </c>
      <c r="F14" s="31">
        <f t="shared" si="5"/>
        <v>0</v>
      </c>
      <c r="G14" s="282">
        <f t="shared" si="5"/>
        <v>5.2506737906159305E-2</v>
      </c>
      <c r="H14" s="31">
        <f t="shared" si="5"/>
        <v>108182</v>
      </c>
      <c r="I14" s="31">
        <f t="shared" si="5"/>
        <v>26441</v>
      </c>
      <c r="J14" s="31">
        <f t="shared" si="5"/>
        <v>16147</v>
      </c>
      <c r="K14" s="79"/>
      <c r="L14" s="210"/>
      <c r="M14" s="51"/>
    </row>
    <row r="15" spans="1:13" ht="21.6" customHeight="1" x14ac:dyDescent="0.15">
      <c r="A15" s="527"/>
      <c r="B15" s="510"/>
      <c r="C15" s="531" t="s">
        <v>165</v>
      </c>
      <c r="D15" s="449">
        <v>62139</v>
      </c>
      <c r="E15" s="449">
        <v>62139</v>
      </c>
      <c r="F15" s="524"/>
      <c r="G15" s="519">
        <f>E15/E5</f>
        <v>2.1640354093989744E-2</v>
      </c>
      <c r="H15" s="188">
        <v>4620</v>
      </c>
      <c r="I15" s="89"/>
      <c r="J15" s="89"/>
      <c r="K15" s="223" t="s">
        <v>212</v>
      </c>
      <c r="L15" s="208"/>
      <c r="M15" s="187">
        <v>4620000</v>
      </c>
    </row>
    <row r="16" spans="1:13" ht="21.6" customHeight="1" x14ac:dyDescent="0.15">
      <c r="A16" s="527"/>
      <c r="B16" s="510"/>
      <c r="C16" s="532"/>
      <c r="D16" s="450"/>
      <c r="E16" s="450"/>
      <c r="F16" s="535"/>
      <c r="G16" s="520"/>
      <c r="H16" s="188">
        <v>6000</v>
      </c>
      <c r="I16" s="89">
        <v>1010</v>
      </c>
      <c r="J16" s="89">
        <v>2800</v>
      </c>
      <c r="K16" s="223" t="s">
        <v>213</v>
      </c>
      <c r="L16" s="208"/>
      <c r="M16" s="187">
        <v>9809704</v>
      </c>
    </row>
    <row r="17" spans="1:13" ht="21.6" customHeight="1" x14ac:dyDescent="0.15">
      <c r="A17" s="527"/>
      <c r="B17" s="510"/>
      <c r="C17" s="532"/>
      <c r="D17" s="450"/>
      <c r="E17" s="450"/>
      <c r="F17" s="535"/>
      <c r="G17" s="520"/>
      <c r="H17" s="188">
        <v>2000</v>
      </c>
      <c r="I17" s="89"/>
      <c r="J17" s="89"/>
      <c r="K17" s="223" t="s">
        <v>214</v>
      </c>
      <c r="L17" s="208"/>
      <c r="M17" s="187">
        <v>2000000</v>
      </c>
    </row>
    <row r="18" spans="1:13" ht="21.6" customHeight="1" x14ac:dyDescent="0.15">
      <c r="A18" s="527"/>
      <c r="B18" s="510"/>
      <c r="C18" s="532"/>
      <c r="D18" s="450"/>
      <c r="E18" s="450"/>
      <c r="F18" s="535"/>
      <c r="G18" s="520"/>
      <c r="H18" s="188">
        <v>982</v>
      </c>
      <c r="I18" s="89"/>
      <c r="J18" s="89"/>
      <c r="K18" s="223" t="s">
        <v>215</v>
      </c>
      <c r="L18" s="208"/>
      <c r="M18" s="187">
        <v>981600</v>
      </c>
    </row>
    <row r="19" spans="1:13" ht="21.6" customHeight="1" x14ac:dyDescent="0.15">
      <c r="A19" s="527"/>
      <c r="B19" s="510"/>
      <c r="C19" s="532"/>
      <c r="D19" s="450"/>
      <c r="E19" s="450"/>
      <c r="F19" s="535"/>
      <c r="G19" s="520"/>
      <c r="H19" s="188">
        <v>200</v>
      </c>
      <c r="I19" s="89"/>
      <c r="J19" s="89"/>
      <c r="K19" s="223" t="s">
        <v>216</v>
      </c>
      <c r="L19" s="208"/>
      <c r="M19" s="187">
        <v>200000</v>
      </c>
    </row>
    <row r="20" spans="1:13" ht="21.6" customHeight="1" x14ac:dyDescent="0.15">
      <c r="A20" s="527"/>
      <c r="B20" s="510"/>
      <c r="C20" s="532"/>
      <c r="D20" s="450"/>
      <c r="E20" s="450"/>
      <c r="F20" s="535"/>
      <c r="G20" s="520"/>
      <c r="H20" s="188">
        <v>9500</v>
      </c>
      <c r="I20" s="89"/>
      <c r="J20" s="89"/>
      <c r="K20" s="223" t="s">
        <v>217</v>
      </c>
      <c r="L20" s="208"/>
      <c r="M20" s="187">
        <v>9500000</v>
      </c>
    </row>
    <row r="21" spans="1:13" ht="21.6" customHeight="1" x14ac:dyDescent="0.15">
      <c r="A21" s="527"/>
      <c r="B21" s="510"/>
      <c r="C21" s="532"/>
      <c r="D21" s="450"/>
      <c r="E21" s="450"/>
      <c r="F21" s="535"/>
      <c r="G21" s="520"/>
      <c r="H21" s="188">
        <v>1440</v>
      </c>
      <c r="I21" s="89"/>
      <c r="J21" s="89"/>
      <c r="K21" s="223" t="s">
        <v>218</v>
      </c>
      <c r="L21" s="208"/>
      <c r="M21" s="187">
        <v>1440000</v>
      </c>
    </row>
    <row r="22" spans="1:13" ht="21.6" customHeight="1" x14ac:dyDescent="0.15">
      <c r="A22" s="527"/>
      <c r="B22" s="510"/>
      <c r="C22" s="532"/>
      <c r="D22" s="450"/>
      <c r="E22" s="450"/>
      <c r="F22" s="535"/>
      <c r="G22" s="520"/>
      <c r="H22" s="188">
        <v>1080</v>
      </c>
      <c r="I22" s="89"/>
      <c r="J22" s="89"/>
      <c r="K22" s="223" t="s">
        <v>219</v>
      </c>
      <c r="L22" s="208"/>
      <c r="M22" s="187">
        <v>1080000</v>
      </c>
    </row>
    <row r="23" spans="1:13" ht="21.6" customHeight="1" x14ac:dyDescent="0.15">
      <c r="A23" s="527"/>
      <c r="B23" s="510"/>
      <c r="C23" s="532"/>
      <c r="D23" s="450"/>
      <c r="E23" s="450"/>
      <c r="F23" s="535"/>
      <c r="G23" s="520"/>
      <c r="H23" s="188">
        <v>1200</v>
      </c>
      <c r="I23" s="89"/>
      <c r="J23" s="89"/>
      <c r="K23" s="223" t="s">
        <v>220</v>
      </c>
      <c r="L23" s="208"/>
      <c r="M23" s="187">
        <v>1200000</v>
      </c>
    </row>
    <row r="24" spans="1:13" ht="21.6" customHeight="1" x14ac:dyDescent="0.15">
      <c r="A24" s="527"/>
      <c r="B24" s="510"/>
      <c r="C24" s="532"/>
      <c r="D24" s="450"/>
      <c r="E24" s="450"/>
      <c r="F24" s="535"/>
      <c r="G24" s="520"/>
      <c r="H24" s="188">
        <v>100</v>
      </c>
      <c r="I24" s="89"/>
      <c r="J24" s="89"/>
      <c r="K24" s="223" t="s">
        <v>221</v>
      </c>
      <c r="L24" s="208"/>
      <c r="M24" s="187">
        <v>100000</v>
      </c>
    </row>
    <row r="25" spans="1:13" ht="21.6" customHeight="1" x14ac:dyDescent="0.15">
      <c r="A25" s="527"/>
      <c r="B25" s="510"/>
      <c r="C25" s="532"/>
      <c r="D25" s="450"/>
      <c r="E25" s="450"/>
      <c r="F25" s="535"/>
      <c r="G25" s="520"/>
      <c r="H25" s="188">
        <v>4000</v>
      </c>
      <c r="I25" s="89"/>
      <c r="J25" s="89"/>
      <c r="K25" s="223" t="s">
        <v>222</v>
      </c>
      <c r="L25" s="208"/>
      <c r="M25" s="187">
        <v>4000000</v>
      </c>
    </row>
    <row r="26" spans="1:13" ht="21.6" customHeight="1" x14ac:dyDescent="0.15">
      <c r="A26" s="527"/>
      <c r="B26" s="510"/>
      <c r="C26" s="532"/>
      <c r="D26" s="450"/>
      <c r="E26" s="450"/>
      <c r="F26" s="535"/>
      <c r="G26" s="520"/>
      <c r="H26" s="188">
        <v>1076</v>
      </c>
      <c r="I26" s="89"/>
      <c r="J26" s="89"/>
      <c r="K26" s="223" t="s">
        <v>223</v>
      </c>
      <c r="L26" s="208"/>
      <c r="M26" s="187">
        <v>1076400</v>
      </c>
    </row>
    <row r="27" spans="1:13" ht="21.6" customHeight="1" x14ac:dyDescent="0.15">
      <c r="A27" s="527"/>
      <c r="B27" s="510"/>
      <c r="C27" s="532"/>
      <c r="D27" s="450"/>
      <c r="E27" s="450"/>
      <c r="F27" s="535"/>
      <c r="G27" s="520"/>
      <c r="H27" s="188">
        <v>1452</v>
      </c>
      <c r="I27" s="89"/>
      <c r="J27" s="89"/>
      <c r="K27" s="223" t="s">
        <v>224</v>
      </c>
      <c r="L27" s="208"/>
      <c r="M27" s="187">
        <v>1452000</v>
      </c>
    </row>
    <row r="28" spans="1:13" ht="21.6" customHeight="1" x14ac:dyDescent="0.15">
      <c r="A28" s="527"/>
      <c r="B28" s="510"/>
      <c r="C28" s="532"/>
      <c r="D28" s="450"/>
      <c r="E28" s="450"/>
      <c r="F28" s="535"/>
      <c r="G28" s="520"/>
      <c r="H28" s="188">
        <v>1500</v>
      </c>
      <c r="I28" s="188"/>
      <c r="J28" s="89"/>
      <c r="K28" s="223" t="s">
        <v>225</v>
      </c>
      <c r="L28" s="208"/>
      <c r="M28" s="187">
        <v>1500000</v>
      </c>
    </row>
    <row r="29" spans="1:13" ht="21.6" customHeight="1" thickBot="1" x14ac:dyDescent="0.2">
      <c r="A29" s="528"/>
      <c r="B29" s="530"/>
      <c r="C29" s="533"/>
      <c r="D29" s="487"/>
      <c r="E29" s="487"/>
      <c r="F29" s="536"/>
      <c r="G29" s="534"/>
      <c r="H29" s="192">
        <v>1500</v>
      </c>
      <c r="I29" s="192"/>
      <c r="J29" s="90"/>
      <c r="K29" s="211" t="s">
        <v>226</v>
      </c>
      <c r="L29" s="212"/>
      <c r="M29" s="58">
        <v>1500000</v>
      </c>
    </row>
    <row r="30" spans="1:13" ht="22.5" customHeight="1" x14ac:dyDescent="0.15">
      <c r="A30" s="526" t="s">
        <v>176</v>
      </c>
      <c r="B30" s="512" t="s">
        <v>177</v>
      </c>
      <c r="C30" s="537" t="s">
        <v>165</v>
      </c>
      <c r="D30" s="311"/>
      <c r="E30" s="311"/>
      <c r="F30" s="311"/>
      <c r="G30" s="308"/>
      <c r="H30" s="193"/>
      <c r="I30" s="193">
        <v>945</v>
      </c>
      <c r="J30" s="95"/>
      <c r="K30" s="221" t="s">
        <v>227</v>
      </c>
      <c r="L30" s="222"/>
      <c r="M30" s="96">
        <v>945409</v>
      </c>
    </row>
    <row r="31" spans="1:13" ht="22.5" customHeight="1" x14ac:dyDescent="0.15">
      <c r="A31" s="527"/>
      <c r="B31" s="510"/>
      <c r="C31" s="532"/>
      <c r="D31" s="310"/>
      <c r="E31" s="310"/>
      <c r="F31" s="310"/>
      <c r="G31" s="309"/>
      <c r="H31" s="188"/>
      <c r="I31" s="188">
        <v>1500</v>
      </c>
      <c r="J31" s="89"/>
      <c r="K31" s="369" t="s">
        <v>228</v>
      </c>
      <c r="L31" s="208"/>
      <c r="M31" s="187">
        <v>1500000</v>
      </c>
    </row>
    <row r="32" spans="1:13" ht="22.5" customHeight="1" x14ac:dyDescent="0.15">
      <c r="A32" s="527"/>
      <c r="B32" s="510"/>
      <c r="C32" s="532"/>
      <c r="D32" s="310"/>
      <c r="E32" s="310"/>
      <c r="F32" s="310"/>
      <c r="G32" s="309"/>
      <c r="H32" s="188"/>
      <c r="I32" s="188">
        <v>4</v>
      </c>
      <c r="J32" s="89"/>
      <c r="K32" s="369" t="s">
        <v>229</v>
      </c>
      <c r="L32" s="208"/>
      <c r="M32" s="187">
        <v>4400</v>
      </c>
    </row>
    <row r="33" spans="1:13" ht="22.5" customHeight="1" x14ac:dyDescent="0.15">
      <c r="A33" s="527"/>
      <c r="B33" s="510"/>
      <c r="C33" s="532"/>
      <c r="D33" s="310"/>
      <c r="E33" s="310"/>
      <c r="F33" s="310"/>
      <c r="G33" s="309"/>
      <c r="H33" s="188"/>
      <c r="I33" s="188">
        <v>1000</v>
      </c>
      <c r="J33" s="89"/>
      <c r="K33" s="369" t="s">
        <v>230</v>
      </c>
      <c r="L33" s="208"/>
      <c r="M33" s="187">
        <v>1000000</v>
      </c>
    </row>
    <row r="34" spans="1:13" ht="22.5" customHeight="1" x14ac:dyDescent="0.15">
      <c r="A34" s="527"/>
      <c r="B34" s="510"/>
      <c r="C34" s="532"/>
      <c r="D34" s="310"/>
      <c r="E34" s="310"/>
      <c r="F34" s="310"/>
      <c r="G34" s="309"/>
      <c r="H34" s="188"/>
      <c r="I34" s="188">
        <v>1500</v>
      </c>
      <c r="J34" s="89"/>
      <c r="K34" s="369" t="s">
        <v>231</v>
      </c>
      <c r="L34" s="208"/>
      <c r="M34" s="187">
        <v>1500000</v>
      </c>
    </row>
    <row r="35" spans="1:13" ht="22.5" customHeight="1" x14ac:dyDescent="0.15">
      <c r="A35" s="527"/>
      <c r="B35" s="510"/>
      <c r="C35" s="532"/>
      <c r="D35" s="310"/>
      <c r="E35" s="310"/>
      <c r="F35" s="310"/>
      <c r="G35" s="309"/>
      <c r="H35" s="188"/>
      <c r="I35" s="188">
        <v>10000</v>
      </c>
      <c r="J35" s="89"/>
      <c r="K35" s="369" t="s">
        <v>232</v>
      </c>
      <c r="L35" s="208"/>
      <c r="M35" s="187">
        <v>10000000</v>
      </c>
    </row>
    <row r="36" spans="1:13" ht="22.5" customHeight="1" x14ac:dyDescent="0.15">
      <c r="A36" s="527"/>
      <c r="B36" s="510"/>
      <c r="C36" s="532"/>
      <c r="D36" s="310"/>
      <c r="E36" s="310"/>
      <c r="F36" s="310"/>
      <c r="G36" s="309"/>
      <c r="H36" s="188"/>
      <c r="I36" s="188">
        <v>2500</v>
      </c>
      <c r="J36" s="89"/>
      <c r="K36" s="369" t="s">
        <v>233</v>
      </c>
      <c r="L36" s="208"/>
      <c r="M36" s="187">
        <v>2500000</v>
      </c>
    </row>
    <row r="37" spans="1:13" ht="22.5" customHeight="1" x14ac:dyDescent="0.15">
      <c r="A37" s="527"/>
      <c r="B37" s="510"/>
      <c r="C37" s="532"/>
      <c r="D37" s="310"/>
      <c r="E37" s="310"/>
      <c r="F37" s="310"/>
      <c r="G37" s="309"/>
      <c r="H37" s="188"/>
      <c r="I37" s="188">
        <v>300</v>
      </c>
      <c r="J37" s="89"/>
      <c r="K37" s="369" t="s">
        <v>234</v>
      </c>
      <c r="L37" s="208"/>
      <c r="M37" s="187">
        <v>300000</v>
      </c>
    </row>
    <row r="38" spans="1:13" ht="22.5" customHeight="1" x14ac:dyDescent="0.15">
      <c r="A38" s="527"/>
      <c r="B38" s="510"/>
      <c r="C38" s="532"/>
      <c r="D38" s="310"/>
      <c r="E38" s="310"/>
      <c r="F38" s="310"/>
      <c r="G38" s="309"/>
      <c r="H38" s="188"/>
      <c r="I38" s="188">
        <v>2500</v>
      </c>
      <c r="J38" s="89"/>
      <c r="K38" s="369" t="s">
        <v>235</v>
      </c>
      <c r="L38" s="208"/>
      <c r="M38" s="187">
        <v>2500000</v>
      </c>
    </row>
    <row r="39" spans="1:13" ht="22.5" customHeight="1" x14ac:dyDescent="0.15">
      <c r="A39" s="527"/>
      <c r="B39" s="510"/>
      <c r="C39" s="532"/>
      <c r="D39" s="310"/>
      <c r="E39" s="310"/>
      <c r="F39" s="310"/>
      <c r="G39" s="309"/>
      <c r="H39" s="188"/>
      <c r="I39" s="188">
        <v>30</v>
      </c>
      <c r="J39" s="89"/>
      <c r="K39" s="369" t="s">
        <v>236</v>
      </c>
      <c r="L39" s="208"/>
      <c r="M39" s="187">
        <v>30000</v>
      </c>
    </row>
    <row r="40" spans="1:13" ht="22.5" customHeight="1" x14ac:dyDescent="0.15">
      <c r="A40" s="527"/>
      <c r="B40" s="510"/>
      <c r="C40" s="532"/>
      <c r="D40" s="310"/>
      <c r="E40" s="310"/>
      <c r="F40" s="310"/>
      <c r="G40" s="309"/>
      <c r="H40" s="188"/>
      <c r="I40" s="188"/>
      <c r="J40" s="89">
        <v>300</v>
      </c>
      <c r="K40" s="369" t="s">
        <v>237</v>
      </c>
      <c r="L40" s="208"/>
      <c r="M40" s="187">
        <v>300000</v>
      </c>
    </row>
    <row r="41" spans="1:13" ht="22.5" customHeight="1" x14ac:dyDescent="0.15">
      <c r="A41" s="527"/>
      <c r="B41" s="510"/>
      <c r="C41" s="532"/>
      <c r="D41" s="310"/>
      <c r="E41" s="310"/>
      <c r="F41" s="310"/>
      <c r="G41" s="309"/>
      <c r="H41" s="188"/>
      <c r="I41" s="188"/>
      <c r="J41" s="89">
        <v>800</v>
      </c>
      <c r="K41" s="369" t="s">
        <v>238</v>
      </c>
      <c r="L41" s="208"/>
      <c r="M41" s="187">
        <v>800000</v>
      </c>
    </row>
    <row r="42" spans="1:13" ht="22.5" customHeight="1" x14ac:dyDescent="0.15">
      <c r="A42" s="527"/>
      <c r="B42" s="510"/>
      <c r="C42" s="532"/>
      <c r="D42" s="310"/>
      <c r="E42" s="310"/>
      <c r="F42" s="310"/>
      <c r="G42" s="309"/>
      <c r="H42" s="188"/>
      <c r="I42" s="188"/>
      <c r="J42" s="89">
        <v>300</v>
      </c>
      <c r="K42" s="369" t="s">
        <v>239</v>
      </c>
      <c r="L42" s="208"/>
      <c r="M42" s="187">
        <v>300000</v>
      </c>
    </row>
    <row r="43" spans="1:13" ht="22.5" customHeight="1" x14ac:dyDescent="0.15">
      <c r="A43" s="527"/>
      <c r="B43" s="510"/>
      <c r="C43" s="529" t="s">
        <v>91</v>
      </c>
      <c r="D43" s="449">
        <v>67702</v>
      </c>
      <c r="E43" s="513">
        <v>67702</v>
      </c>
      <c r="F43" s="524">
        <f>E43-D43</f>
        <v>0</v>
      </c>
      <c r="G43" s="557">
        <f>E43/E5</f>
        <v>2.3577708892503799E-2</v>
      </c>
      <c r="H43" s="91">
        <v>18000</v>
      </c>
      <c r="I43" s="91"/>
      <c r="J43" s="91"/>
      <c r="K43" s="214" t="s">
        <v>240</v>
      </c>
      <c r="L43" s="207"/>
      <c r="M43" s="54">
        <v>18000000</v>
      </c>
    </row>
    <row r="44" spans="1:13" ht="22.5" customHeight="1" x14ac:dyDescent="0.15">
      <c r="A44" s="527"/>
      <c r="B44" s="510"/>
      <c r="C44" s="510"/>
      <c r="D44" s="450"/>
      <c r="E44" s="514"/>
      <c r="F44" s="535"/>
      <c r="G44" s="558"/>
      <c r="H44" s="188">
        <v>29452</v>
      </c>
      <c r="I44" s="188">
        <v>3803</v>
      </c>
      <c r="J44" s="188">
        <v>4897</v>
      </c>
      <c r="K44" s="369" t="s">
        <v>241</v>
      </c>
      <c r="L44" s="208"/>
      <c r="M44" s="187">
        <v>38152627</v>
      </c>
    </row>
    <row r="45" spans="1:13" ht="22.5" customHeight="1" x14ac:dyDescent="0.15">
      <c r="A45" s="527"/>
      <c r="B45" s="510"/>
      <c r="C45" s="510"/>
      <c r="D45" s="450"/>
      <c r="E45" s="514"/>
      <c r="F45" s="535"/>
      <c r="G45" s="558"/>
      <c r="H45" s="89">
        <v>2400</v>
      </c>
      <c r="I45" s="89"/>
      <c r="J45" s="89"/>
      <c r="K45" s="369" t="s">
        <v>242</v>
      </c>
      <c r="L45" s="208"/>
      <c r="M45" s="187">
        <v>2400000</v>
      </c>
    </row>
    <row r="46" spans="1:13" ht="22.5" customHeight="1" x14ac:dyDescent="0.15">
      <c r="A46" s="527"/>
      <c r="B46" s="510"/>
      <c r="C46" s="510"/>
      <c r="D46" s="450"/>
      <c r="E46" s="514"/>
      <c r="F46" s="535"/>
      <c r="G46" s="558"/>
      <c r="H46" s="89">
        <v>9000</v>
      </c>
      <c r="I46" s="89"/>
      <c r="J46" s="89"/>
      <c r="K46" s="369" t="s">
        <v>243</v>
      </c>
      <c r="L46" s="208"/>
      <c r="M46" s="187">
        <v>9000000</v>
      </c>
    </row>
    <row r="47" spans="1:13" ht="22.5" customHeight="1" x14ac:dyDescent="0.15">
      <c r="A47" s="527"/>
      <c r="B47" s="510"/>
      <c r="C47" s="510"/>
      <c r="D47" s="450"/>
      <c r="E47" s="514"/>
      <c r="F47" s="535"/>
      <c r="G47" s="558"/>
      <c r="H47" s="89"/>
      <c r="I47" s="89"/>
      <c r="J47" s="89">
        <v>150</v>
      </c>
      <c r="K47" s="369" t="s">
        <v>244</v>
      </c>
      <c r="L47" s="208"/>
      <c r="M47" s="187">
        <v>150000</v>
      </c>
    </row>
    <row r="48" spans="1:13" ht="22.5" customHeight="1" x14ac:dyDescent="0.15">
      <c r="A48" s="527"/>
      <c r="B48" s="510"/>
      <c r="C48" s="529" t="s">
        <v>92</v>
      </c>
      <c r="D48" s="513">
        <v>8229</v>
      </c>
      <c r="E48" s="513">
        <v>8229</v>
      </c>
      <c r="F48" s="524">
        <f>E48-D48</f>
        <v>0</v>
      </c>
      <c r="G48" s="519">
        <f>E48/E5</f>
        <v>2.8658084912766796E-3</v>
      </c>
      <c r="H48" s="94">
        <v>2880</v>
      </c>
      <c r="I48" s="94"/>
      <c r="J48" s="94">
        <v>240</v>
      </c>
      <c r="K48" s="214" t="s">
        <v>245</v>
      </c>
      <c r="L48" s="207"/>
      <c r="M48" s="54">
        <v>3120000</v>
      </c>
    </row>
    <row r="49" spans="1:13" ht="22.5" customHeight="1" x14ac:dyDescent="0.15">
      <c r="A49" s="527"/>
      <c r="B49" s="510"/>
      <c r="C49" s="510"/>
      <c r="D49" s="514"/>
      <c r="E49" s="514"/>
      <c r="F49" s="535"/>
      <c r="G49" s="520"/>
      <c r="H49" s="89">
        <v>300</v>
      </c>
      <c r="I49" s="89"/>
      <c r="J49" s="89"/>
      <c r="K49" s="369" t="s">
        <v>246</v>
      </c>
      <c r="L49" s="208"/>
      <c r="M49" s="187">
        <v>300000</v>
      </c>
    </row>
    <row r="50" spans="1:13" ht="22.5" customHeight="1" x14ac:dyDescent="0.15">
      <c r="A50" s="527"/>
      <c r="B50" s="510"/>
      <c r="C50" s="510"/>
      <c r="D50" s="514"/>
      <c r="E50" s="514"/>
      <c r="F50" s="535"/>
      <c r="G50" s="520"/>
      <c r="H50" s="188">
        <v>400</v>
      </c>
      <c r="I50" s="89"/>
      <c r="J50" s="89"/>
      <c r="K50" s="80" t="s">
        <v>247</v>
      </c>
      <c r="L50" s="208"/>
      <c r="M50" s="187">
        <v>400000</v>
      </c>
    </row>
    <row r="51" spans="1:13" ht="22.5" customHeight="1" x14ac:dyDescent="0.15">
      <c r="A51" s="527"/>
      <c r="B51" s="510"/>
      <c r="C51" s="510"/>
      <c r="D51" s="514"/>
      <c r="E51" s="514"/>
      <c r="F51" s="535"/>
      <c r="G51" s="520"/>
      <c r="H51" s="89">
        <v>100</v>
      </c>
      <c r="I51" s="89"/>
      <c r="J51" s="89"/>
      <c r="K51" s="80" t="s">
        <v>248</v>
      </c>
      <c r="L51" s="208"/>
      <c r="M51" s="187">
        <v>100000</v>
      </c>
    </row>
    <row r="52" spans="1:13" ht="22.5" customHeight="1" x14ac:dyDescent="0.15">
      <c r="A52" s="527"/>
      <c r="B52" s="510"/>
      <c r="C52" s="510"/>
      <c r="D52" s="514"/>
      <c r="E52" s="514"/>
      <c r="F52" s="535"/>
      <c r="G52" s="520"/>
      <c r="H52" s="89">
        <v>3000</v>
      </c>
      <c r="I52" s="89"/>
      <c r="J52" s="89"/>
      <c r="K52" s="80" t="s">
        <v>249</v>
      </c>
      <c r="L52" s="208"/>
      <c r="M52" s="187">
        <v>3000000</v>
      </c>
    </row>
    <row r="53" spans="1:13" ht="22.5" customHeight="1" x14ac:dyDescent="0.15">
      <c r="A53" s="527"/>
      <c r="B53" s="510"/>
      <c r="C53" s="510"/>
      <c r="D53" s="514"/>
      <c r="E53" s="514"/>
      <c r="F53" s="535"/>
      <c r="G53" s="520"/>
      <c r="H53" s="89">
        <v>300</v>
      </c>
      <c r="I53" s="89"/>
      <c r="J53" s="89"/>
      <c r="K53" s="80" t="s">
        <v>250</v>
      </c>
      <c r="L53" s="208"/>
      <c r="M53" s="187">
        <v>300000</v>
      </c>
    </row>
    <row r="54" spans="1:13" ht="22.5" customHeight="1" x14ac:dyDescent="0.15">
      <c r="A54" s="527"/>
      <c r="B54" s="510"/>
      <c r="C54" s="510"/>
      <c r="D54" s="514"/>
      <c r="E54" s="514"/>
      <c r="F54" s="535"/>
      <c r="G54" s="520"/>
      <c r="H54" s="89">
        <v>1000</v>
      </c>
      <c r="I54" s="89"/>
      <c r="J54" s="89"/>
      <c r="K54" s="80" t="s">
        <v>251</v>
      </c>
      <c r="L54" s="208"/>
      <c r="M54" s="187">
        <v>1000000</v>
      </c>
    </row>
    <row r="55" spans="1:13" ht="22.5" customHeight="1" thickBot="1" x14ac:dyDescent="0.2">
      <c r="A55" s="528"/>
      <c r="B55" s="530"/>
      <c r="C55" s="530"/>
      <c r="D55" s="515"/>
      <c r="E55" s="515"/>
      <c r="F55" s="536"/>
      <c r="G55" s="534"/>
      <c r="H55" s="90"/>
      <c r="I55" s="90">
        <v>9</v>
      </c>
      <c r="J55" s="90"/>
      <c r="K55" s="386" t="s">
        <v>252</v>
      </c>
      <c r="L55" s="212"/>
      <c r="M55" s="58">
        <v>9000</v>
      </c>
    </row>
    <row r="56" spans="1:13" ht="20.100000000000001" customHeight="1" x14ac:dyDescent="0.15">
      <c r="A56" s="526" t="s">
        <v>302</v>
      </c>
      <c r="B56" s="512" t="s">
        <v>303</v>
      </c>
      <c r="C56" s="512" t="s">
        <v>93</v>
      </c>
      <c r="D56" s="559">
        <v>6700</v>
      </c>
      <c r="E56" s="559">
        <v>6700</v>
      </c>
      <c r="F56" s="538">
        <f>E56-D56</f>
        <v>0</v>
      </c>
      <c r="G56" s="523">
        <f>E56/E5</f>
        <v>2.3333232338745599E-3</v>
      </c>
      <c r="H56" s="95">
        <v>600</v>
      </c>
      <c r="I56" s="95"/>
      <c r="J56" s="95"/>
      <c r="K56" s="221" t="s">
        <v>253</v>
      </c>
      <c r="L56" s="222"/>
      <c r="M56" s="96">
        <v>600000</v>
      </c>
    </row>
    <row r="57" spans="1:13" ht="20.100000000000001" customHeight="1" x14ac:dyDescent="0.15">
      <c r="A57" s="527"/>
      <c r="B57" s="510"/>
      <c r="C57" s="510"/>
      <c r="D57" s="514"/>
      <c r="E57" s="514"/>
      <c r="F57" s="535"/>
      <c r="G57" s="520"/>
      <c r="H57" s="89">
        <v>3600</v>
      </c>
      <c r="I57" s="89"/>
      <c r="J57" s="89">
        <v>500</v>
      </c>
      <c r="K57" s="369" t="s">
        <v>254</v>
      </c>
      <c r="L57" s="208"/>
      <c r="M57" s="187">
        <v>4100000</v>
      </c>
    </row>
    <row r="58" spans="1:13" ht="20.100000000000001" customHeight="1" x14ac:dyDescent="0.15">
      <c r="A58" s="527"/>
      <c r="B58" s="510"/>
      <c r="C58" s="511"/>
      <c r="D58" s="560"/>
      <c r="E58" s="560"/>
      <c r="F58" s="525"/>
      <c r="G58" s="521"/>
      <c r="H58" s="92"/>
      <c r="I58" s="92"/>
      <c r="J58" s="92">
        <v>2000</v>
      </c>
      <c r="K58" s="213" t="s">
        <v>255</v>
      </c>
      <c r="L58" s="205"/>
      <c r="M58" s="206">
        <v>2000000</v>
      </c>
    </row>
    <row r="59" spans="1:13" ht="24" customHeight="1" x14ac:dyDescent="0.15">
      <c r="A59" s="527"/>
      <c r="B59" s="510"/>
      <c r="C59" s="510" t="s">
        <v>94</v>
      </c>
      <c r="D59" s="450">
        <v>6000</v>
      </c>
      <c r="E59" s="514">
        <v>6000</v>
      </c>
      <c r="F59" s="535">
        <f>E59-D59</f>
        <v>0</v>
      </c>
      <c r="G59" s="520">
        <f>E59/E5</f>
        <v>2.0895431945145313E-3</v>
      </c>
      <c r="H59" s="89"/>
      <c r="I59" s="89">
        <v>500</v>
      </c>
      <c r="J59" s="89"/>
      <c r="K59" s="369" t="s">
        <v>256</v>
      </c>
      <c r="L59" s="208"/>
      <c r="M59" s="189">
        <v>500000</v>
      </c>
    </row>
    <row r="60" spans="1:13" ht="24" customHeight="1" x14ac:dyDescent="0.15">
      <c r="A60" s="527"/>
      <c r="B60" s="510"/>
      <c r="C60" s="510"/>
      <c r="D60" s="450"/>
      <c r="E60" s="514"/>
      <c r="F60" s="535"/>
      <c r="G60" s="520"/>
      <c r="H60" s="89"/>
      <c r="I60" s="89">
        <v>800</v>
      </c>
      <c r="J60" s="89"/>
      <c r="K60" s="80" t="s">
        <v>257</v>
      </c>
      <c r="L60" s="208"/>
      <c r="M60" s="187">
        <v>800000</v>
      </c>
    </row>
    <row r="61" spans="1:13" ht="24" customHeight="1" x14ac:dyDescent="0.15">
      <c r="A61" s="527"/>
      <c r="B61" s="510"/>
      <c r="C61" s="510"/>
      <c r="D61" s="450"/>
      <c r="E61" s="514"/>
      <c r="F61" s="535"/>
      <c r="G61" s="520"/>
      <c r="H61" s="89"/>
      <c r="I61" s="89"/>
      <c r="J61" s="89">
        <v>3760</v>
      </c>
      <c r="K61" s="80" t="s">
        <v>258</v>
      </c>
      <c r="L61" s="208"/>
      <c r="M61" s="187">
        <v>3760000</v>
      </c>
    </row>
    <row r="62" spans="1:13" ht="24" customHeight="1" x14ac:dyDescent="0.15">
      <c r="A62" s="527"/>
      <c r="B62" s="510"/>
      <c r="C62" s="510"/>
      <c r="D62" s="450"/>
      <c r="E62" s="514"/>
      <c r="F62" s="535"/>
      <c r="G62" s="520"/>
      <c r="H62" s="89"/>
      <c r="I62" s="89">
        <v>40</v>
      </c>
      <c r="J62" s="89"/>
      <c r="K62" s="80" t="s">
        <v>259</v>
      </c>
      <c r="L62" s="208"/>
      <c r="M62" s="187">
        <v>40000</v>
      </c>
    </row>
    <row r="63" spans="1:13" ht="24" customHeight="1" x14ac:dyDescent="0.15">
      <c r="A63" s="527"/>
      <c r="B63" s="510"/>
      <c r="C63" s="510"/>
      <c r="D63" s="450"/>
      <c r="E63" s="514"/>
      <c r="F63" s="535"/>
      <c r="G63" s="520"/>
      <c r="H63" s="89"/>
      <c r="I63" s="89"/>
      <c r="J63" s="89">
        <v>400</v>
      </c>
      <c r="K63" s="80" t="s">
        <v>260</v>
      </c>
      <c r="L63" s="208"/>
      <c r="M63" s="187">
        <v>400000</v>
      </c>
    </row>
    <row r="64" spans="1:13" ht="24" customHeight="1" x14ac:dyDescent="0.15">
      <c r="A64" s="567"/>
      <c r="B64" s="511"/>
      <c r="C64" s="511"/>
      <c r="D64" s="451"/>
      <c r="E64" s="560"/>
      <c r="F64" s="525"/>
      <c r="G64" s="521"/>
      <c r="H64" s="92">
        <v>500</v>
      </c>
      <c r="I64" s="356"/>
      <c r="J64" s="356"/>
      <c r="K64" s="81" t="s">
        <v>261</v>
      </c>
      <c r="L64" s="205"/>
      <c r="M64" s="206">
        <v>500000</v>
      </c>
    </row>
    <row r="65" spans="1:13" ht="24" customHeight="1" x14ac:dyDescent="0.15">
      <c r="A65" s="568" t="s">
        <v>168</v>
      </c>
      <c r="B65" s="194"/>
      <c r="C65" s="320"/>
      <c r="D65" s="342">
        <f t="shared" ref="D65:J65" si="6">SUM(D66:D72)</f>
        <v>25282</v>
      </c>
      <c r="E65" s="342">
        <f t="shared" si="6"/>
        <v>25282</v>
      </c>
      <c r="F65" s="342">
        <f t="shared" si="6"/>
        <v>0</v>
      </c>
      <c r="G65" s="350">
        <f t="shared" si="6"/>
        <v>8.8046385072860622E-3</v>
      </c>
      <c r="H65" s="342">
        <f t="shared" si="6"/>
        <v>6500</v>
      </c>
      <c r="I65" s="342">
        <f t="shared" si="6"/>
        <v>1500</v>
      </c>
      <c r="J65" s="342">
        <f t="shared" si="6"/>
        <v>17282</v>
      </c>
      <c r="K65" s="80"/>
      <c r="L65" s="208"/>
      <c r="M65" s="187"/>
    </row>
    <row r="66" spans="1:13" ht="24" customHeight="1" x14ac:dyDescent="0.15">
      <c r="A66" s="568"/>
      <c r="B66" s="529" t="s">
        <v>166</v>
      </c>
      <c r="C66" s="529" t="s">
        <v>262</v>
      </c>
      <c r="D66" s="449">
        <v>11715</v>
      </c>
      <c r="E66" s="449">
        <v>11715</v>
      </c>
      <c r="F66" s="524">
        <f>E66-D66</f>
        <v>0</v>
      </c>
      <c r="G66" s="519">
        <f>E66/E5</f>
        <v>4.0798330872896223E-3</v>
      </c>
      <c r="H66" s="94"/>
      <c r="I66" s="91"/>
      <c r="J66" s="94">
        <v>6715</v>
      </c>
      <c r="K66" s="214" t="s">
        <v>263</v>
      </c>
      <c r="L66" s="207"/>
      <c r="M66" s="190">
        <v>6715000</v>
      </c>
    </row>
    <row r="67" spans="1:13" ht="24" customHeight="1" x14ac:dyDescent="0.15">
      <c r="A67" s="568"/>
      <c r="B67" s="510"/>
      <c r="C67" s="511"/>
      <c r="D67" s="451"/>
      <c r="E67" s="451"/>
      <c r="F67" s="525"/>
      <c r="G67" s="521"/>
      <c r="H67" s="89">
        <v>5000</v>
      </c>
      <c r="I67" s="188"/>
      <c r="J67" s="89"/>
      <c r="K67" s="80" t="s">
        <v>264</v>
      </c>
      <c r="L67" s="377"/>
      <c r="M67" s="189">
        <v>5000000</v>
      </c>
    </row>
    <row r="68" spans="1:13" ht="24" customHeight="1" x14ac:dyDescent="0.15">
      <c r="A68" s="568"/>
      <c r="B68" s="510"/>
      <c r="C68" s="529" t="s">
        <v>95</v>
      </c>
      <c r="D68" s="449">
        <v>11567</v>
      </c>
      <c r="E68" s="449">
        <v>11567</v>
      </c>
      <c r="F68" s="524">
        <f>E68-D68</f>
        <v>0</v>
      </c>
      <c r="G68" s="519">
        <f>E68/E5</f>
        <v>4.0282910218249306E-3</v>
      </c>
      <c r="H68" s="94">
        <v>1500</v>
      </c>
      <c r="I68" s="91"/>
      <c r="J68" s="94"/>
      <c r="K68" s="214" t="s">
        <v>265</v>
      </c>
      <c r="L68" s="207"/>
      <c r="M68" s="190">
        <v>1500000</v>
      </c>
    </row>
    <row r="69" spans="1:13" ht="24" customHeight="1" x14ac:dyDescent="0.15">
      <c r="A69" s="568"/>
      <c r="B69" s="510"/>
      <c r="C69" s="510"/>
      <c r="D69" s="450"/>
      <c r="E69" s="450"/>
      <c r="F69" s="535"/>
      <c r="G69" s="520"/>
      <c r="H69" s="89"/>
      <c r="I69" s="188"/>
      <c r="J69" s="89">
        <v>6967</v>
      </c>
      <c r="K69" s="369" t="s">
        <v>266</v>
      </c>
      <c r="L69" s="208"/>
      <c r="M69" s="189">
        <v>6966719</v>
      </c>
    </row>
    <row r="70" spans="1:13" ht="24" customHeight="1" x14ac:dyDescent="0.15">
      <c r="A70" s="568"/>
      <c r="B70" s="510"/>
      <c r="C70" s="510"/>
      <c r="D70" s="450"/>
      <c r="E70" s="450"/>
      <c r="F70" s="535"/>
      <c r="G70" s="520"/>
      <c r="H70" s="89"/>
      <c r="I70" s="188">
        <v>800</v>
      </c>
      <c r="J70" s="89">
        <v>1600</v>
      </c>
      <c r="K70" s="369" t="s">
        <v>323</v>
      </c>
      <c r="L70" s="208"/>
      <c r="M70" s="189">
        <v>2400000</v>
      </c>
    </row>
    <row r="71" spans="1:13" ht="24" customHeight="1" x14ac:dyDescent="0.15">
      <c r="A71" s="568"/>
      <c r="B71" s="510"/>
      <c r="C71" s="511"/>
      <c r="D71" s="451"/>
      <c r="E71" s="451"/>
      <c r="F71" s="525"/>
      <c r="G71" s="521"/>
      <c r="H71" s="89"/>
      <c r="I71" s="188">
        <v>700</v>
      </c>
      <c r="J71" s="89"/>
      <c r="K71" s="80" t="s">
        <v>267</v>
      </c>
      <c r="L71" s="377"/>
      <c r="M71" s="189">
        <v>700000</v>
      </c>
    </row>
    <row r="72" spans="1:13" ht="24" customHeight="1" x14ac:dyDescent="0.15">
      <c r="A72" s="568"/>
      <c r="B72" s="510"/>
      <c r="C72" s="367" t="s">
        <v>167</v>
      </c>
      <c r="D72" s="341">
        <v>2000</v>
      </c>
      <c r="E72" s="365">
        <v>2000</v>
      </c>
      <c r="F72" s="357">
        <f>E72-D72</f>
        <v>0</v>
      </c>
      <c r="G72" s="363">
        <f>E72/E5</f>
        <v>6.9651439817151038E-4</v>
      </c>
      <c r="H72" s="94"/>
      <c r="I72" s="91"/>
      <c r="J72" s="355">
        <v>2000</v>
      </c>
      <c r="K72" s="214" t="s">
        <v>268</v>
      </c>
      <c r="L72" s="207"/>
      <c r="M72" s="54">
        <v>2000000</v>
      </c>
    </row>
    <row r="73" spans="1:13" ht="24" customHeight="1" x14ac:dyDescent="0.15">
      <c r="A73" s="566" t="s">
        <v>57</v>
      </c>
      <c r="B73" s="75"/>
      <c r="C73" s="75"/>
      <c r="D73" s="74">
        <f t="shared" ref="D73:J73" si="7">D74+D91+D93</f>
        <v>491800</v>
      </c>
      <c r="E73" s="74">
        <f t="shared" si="7"/>
        <v>491800</v>
      </c>
      <c r="F73" s="74">
        <f t="shared" si="7"/>
        <v>0</v>
      </c>
      <c r="G73" s="348">
        <f t="shared" si="7"/>
        <v>0.17127289051037439</v>
      </c>
      <c r="H73" s="74">
        <f t="shared" si="7"/>
        <v>418893</v>
      </c>
      <c r="I73" s="74">
        <f t="shared" si="7"/>
        <v>60777</v>
      </c>
      <c r="J73" s="74">
        <f t="shared" si="7"/>
        <v>12130</v>
      </c>
      <c r="K73" s="79"/>
      <c r="L73" s="210"/>
      <c r="M73" s="51"/>
    </row>
    <row r="74" spans="1:13" ht="24" customHeight="1" x14ac:dyDescent="0.15">
      <c r="A74" s="562"/>
      <c r="B74" s="529" t="s">
        <v>11</v>
      </c>
      <c r="C74" s="362"/>
      <c r="D74" s="356">
        <f t="shared" ref="D74:J74" si="8">SUM(D75:D90)</f>
        <v>469470</v>
      </c>
      <c r="E74" s="356">
        <f t="shared" si="8"/>
        <v>469470</v>
      </c>
      <c r="F74" s="356">
        <f t="shared" si="8"/>
        <v>0</v>
      </c>
      <c r="G74" s="359">
        <f t="shared" si="8"/>
        <v>0.16349630725478947</v>
      </c>
      <c r="H74" s="356">
        <f t="shared" si="8"/>
        <v>407653</v>
      </c>
      <c r="I74" s="356">
        <f t="shared" si="8"/>
        <v>59477</v>
      </c>
      <c r="J74" s="356">
        <f t="shared" si="8"/>
        <v>2340</v>
      </c>
      <c r="K74" s="552"/>
      <c r="L74" s="553"/>
      <c r="M74" s="554"/>
    </row>
    <row r="75" spans="1:13" s="277" customFormat="1" ht="24" customHeight="1" x14ac:dyDescent="0.15">
      <c r="A75" s="562"/>
      <c r="B75" s="510"/>
      <c r="C75" s="529" t="s">
        <v>195</v>
      </c>
      <c r="D75" s="449">
        <v>273335</v>
      </c>
      <c r="E75" s="449">
        <v>273335</v>
      </c>
      <c r="F75" s="524">
        <f>E75-D75</f>
        <v>0</v>
      </c>
      <c r="G75" s="519">
        <f>E75/E5</f>
        <v>9.5190881512104891E-2</v>
      </c>
      <c r="H75" s="94">
        <f>202400+10038</f>
        <v>212438</v>
      </c>
      <c r="I75" s="94">
        <f>5000+43961+9216</f>
        <v>58177</v>
      </c>
      <c r="J75" s="94"/>
      <c r="K75" s="217" t="s">
        <v>269</v>
      </c>
      <c r="L75" s="207"/>
      <c r="M75" s="190">
        <v>270614499</v>
      </c>
    </row>
    <row r="76" spans="1:13" s="277" customFormat="1" ht="24" customHeight="1" x14ac:dyDescent="0.15">
      <c r="A76" s="562"/>
      <c r="B76" s="510"/>
      <c r="C76" s="511"/>
      <c r="D76" s="451"/>
      <c r="E76" s="451"/>
      <c r="F76" s="525"/>
      <c r="G76" s="521"/>
      <c r="H76" s="92">
        <v>2720</v>
      </c>
      <c r="I76" s="92"/>
      <c r="J76" s="92"/>
      <c r="K76" s="191" t="s">
        <v>270</v>
      </c>
      <c r="L76" s="205"/>
      <c r="M76" s="195">
        <v>2720000</v>
      </c>
    </row>
    <row r="77" spans="1:13" ht="24" customHeight="1" x14ac:dyDescent="0.15">
      <c r="A77" s="562"/>
      <c r="B77" s="510"/>
      <c r="C77" s="510" t="s">
        <v>169</v>
      </c>
      <c r="D77" s="450">
        <v>8300</v>
      </c>
      <c r="E77" s="450">
        <v>8300</v>
      </c>
      <c r="F77" s="524">
        <f>E77-D77</f>
        <v>0</v>
      </c>
      <c r="G77" s="520">
        <f>E77/E5</f>
        <v>2.890534752411768E-3</v>
      </c>
      <c r="H77" s="89">
        <v>1000</v>
      </c>
      <c r="I77" s="188">
        <v>500</v>
      </c>
      <c r="J77" s="89"/>
      <c r="K77" s="83" t="s">
        <v>271</v>
      </c>
      <c r="L77" s="208"/>
      <c r="M77" s="189">
        <v>1500000</v>
      </c>
    </row>
    <row r="78" spans="1:13" ht="24" customHeight="1" x14ac:dyDescent="0.15">
      <c r="A78" s="562"/>
      <c r="B78" s="510"/>
      <c r="C78" s="511"/>
      <c r="D78" s="451"/>
      <c r="E78" s="451"/>
      <c r="F78" s="525"/>
      <c r="G78" s="521"/>
      <c r="H78" s="92">
        <v>6800</v>
      </c>
      <c r="I78" s="85"/>
      <c r="J78" s="92"/>
      <c r="K78" s="82" t="s">
        <v>272</v>
      </c>
      <c r="L78" s="205"/>
      <c r="M78" s="195">
        <v>6800000</v>
      </c>
    </row>
    <row r="79" spans="1:13" ht="24" customHeight="1" x14ac:dyDescent="0.15">
      <c r="A79" s="562"/>
      <c r="B79" s="510"/>
      <c r="C79" s="59" t="s">
        <v>196</v>
      </c>
      <c r="D79" s="74">
        <v>3000</v>
      </c>
      <c r="E79" s="74">
        <v>3000</v>
      </c>
      <c r="F79" s="360">
        <f>E79-D79</f>
        <v>0</v>
      </c>
      <c r="G79" s="289">
        <f>E79/E5</f>
        <v>1.0447715972572657E-3</v>
      </c>
      <c r="H79" s="93">
        <v>3000</v>
      </c>
      <c r="I79" s="93"/>
      <c r="J79" s="93"/>
      <c r="K79" s="318" t="s">
        <v>273</v>
      </c>
      <c r="L79" s="210"/>
      <c r="M79" s="51">
        <v>3000000</v>
      </c>
    </row>
    <row r="80" spans="1:13" ht="24" customHeight="1" thickBot="1" x14ac:dyDescent="0.2">
      <c r="A80" s="563"/>
      <c r="B80" s="530"/>
      <c r="C80" s="361" t="s">
        <v>170</v>
      </c>
      <c r="D80" s="343">
        <v>25600</v>
      </c>
      <c r="E80" s="343">
        <v>25600</v>
      </c>
      <c r="F80" s="394">
        <f>E80-D80</f>
        <v>0</v>
      </c>
      <c r="G80" s="364">
        <f>E80/E5</f>
        <v>8.9153842965953335E-3</v>
      </c>
      <c r="H80" s="90">
        <f>20400+4400</f>
        <v>24800</v>
      </c>
      <c r="I80" s="90">
        <v>800</v>
      </c>
      <c r="J80" s="90"/>
      <c r="K80" s="220" t="s">
        <v>274</v>
      </c>
      <c r="L80" s="212"/>
      <c r="M80" s="58">
        <v>25600000</v>
      </c>
    </row>
    <row r="81" spans="1:13" s="277" customFormat="1" ht="21.6" customHeight="1" x14ac:dyDescent="0.15">
      <c r="A81" s="561" t="s">
        <v>304</v>
      </c>
      <c r="B81" s="512" t="s">
        <v>305</v>
      </c>
      <c r="C81" s="512" t="s">
        <v>96</v>
      </c>
      <c r="D81" s="480">
        <v>142695</v>
      </c>
      <c r="E81" s="480">
        <v>142695</v>
      </c>
      <c r="F81" s="538">
        <f>E81-D81</f>
        <v>0</v>
      </c>
      <c r="G81" s="523">
        <f>E81/E5</f>
        <v>4.969456102354184E-2</v>
      </c>
      <c r="H81" s="95">
        <v>138600</v>
      </c>
      <c r="I81" s="95"/>
      <c r="J81" s="95"/>
      <c r="K81" s="387" t="s">
        <v>275</v>
      </c>
      <c r="L81" s="222"/>
      <c r="M81" s="321">
        <v>138600000</v>
      </c>
    </row>
    <row r="82" spans="1:13" s="277" customFormat="1" ht="21.6" customHeight="1" x14ac:dyDescent="0.15">
      <c r="A82" s="562"/>
      <c r="B82" s="510"/>
      <c r="C82" s="510"/>
      <c r="D82" s="450"/>
      <c r="E82" s="450"/>
      <c r="F82" s="535"/>
      <c r="G82" s="520"/>
      <c r="H82" s="89">
        <v>100</v>
      </c>
      <c r="I82" s="89"/>
      <c r="J82" s="89"/>
      <c r="K82" s="216" t="s">
        <v>276</v>
      </c>
      <c r="L82" s="208"/>
      <c r="M82" s="189">
        <v>100000</v>
      </c>
    </row>
    <row r="83" spans="1:13" s="277" customFormat="1" ht="21.6" customHeight="1" x14ac:dyDescent="0.15">
      <c r="A83" s="562"/>
      <c r="B83" s="510"/>
      <c r="C83" s="510"/>
      <c r="D83" s="450"/>
      <c r="E83" s="450"/>
      <c r="F83" s="535"/>
      <c r="G83" s="520"/>
      <c r="H83" s="89">
        <v>55</v>
      </c>
      <c r="I83" s="89"/>
      <c r="J83" s="89"/>
      <c r="K83" s="216" t="s">
        <v>277</v>
      </c>
      <c r="L83" s="208"/>
      <c r="M83" s="189">
        <v>55000</v>
      </c>
    </row>
    <row r="84" spans="1:13" s="277" customFormat="1" ht="21.6" customHeight="1" x14ac:dyDescent="0.15">
      <c r="A84" s="562"/>
      <c r="B84" s="510"/>
      <c r="C84" s="510"/>
      <c r="D84" s="450"/>
      <c r="E84" s="450"/>
      <c r="F84" s="535"/>
      <c r="G84" s="520"/>
      <c r="H84" s="89">
        <v>2200</v>
      </c>
      <c r="I84" s="188"/>
      <c r="J84" s="89"/>
      <c r="K84" s="83" t="s">
        <v>278</v>
      </c>
      <c r="L84" s="208"/>
      <c r="M84" s="189">
        <v>2200000</v>
      </c>
    </row>
    <row r="85" spans="1:13" s="277" customFormat="1" ht="21.6" customHeight="1" x14ac:dyDescent="0.15">
      <c r="A85" s="562"/>
      <c r="B85" s="510"/>
      <c r="C85" s="510"/>
      <c r="D85" s="450"/>
      <c r="E85" s="450"/>
      <c r="F85" s="535"/>
      <c r="G85" s="520"/>
      <c r="H85" s="89"/>
      <c r="I85" s="188"/>
      <c r="J85" s="89">
        <v>1500</v>
      </c>
      <c r="K85" s="83" t="s">
        <v>279</v>
      </c>
      <c r="L85" s="208"/>
      <c r="M85" s="189">
        <v>1500000</v>
      </c>
    </row>
    <row r="86" spans="1:13" s="277" customFormat="1" ht="21.6" customHeight="1" x14ac:dyDescent="0.15">
      <c r="A86" s="562"/>
      <c r="B86" s="510"/>
      <c r="C86" s="511"/>
      <c r="D86" s="451"/>
      <c r="E86" s="451"/>
      <c r="F86" s="525"/>
      <c r="G86" s="521"/>
      <c r="H86" s="92"/>
      <c r="I86" s="85"/>
      <c r="J86" s="92">
        <v>240</v>
      </c>
      <c r="K86" s="82" t="s">
        <v>280</v>
      </c>
      <c r="L86" s="205"/>
      <c r="M86" s="206">
        <v>240000</v>
      </c>
    </row>
    <row r="87" spans="1:13" s="277" customFormat="1" ht="21.6" customHeight="1" x14ac:dyDescent="0.15">
      <c r="A87" s="562"/>
      <c r="B87" s="510"/>
      <c r="C87" s="529" t="s">
        <v>97</v>
      </c>
      <c r="D87" s="463">
        <v>16540</v>
      </c>
      <c r="E87" s="463">
        <v>16540</v>
      </c>
      <c r="F87" s="524">
        <f>E87-D87</f>
        <v>0</v>
      </c>
      <c r="G87" s="519">
        <f>E87/E5</f>
        <v>5.7601740728783907E-3</v>
      </c>
      <c r="H87" s="94">
        <v>6000</v>
      </c>
      <c r="I87" s="94"/>
      <c r="J87" s="94"/>
      <c r="K87" s="389" t="s">
        <v>281</v>
      </c>
      <c r="L87" s="207"/>
      <c r="M87" s="54">
        <v>6000000</v>
      </c>
    </row>
    <row r="88" spans="1:13" s="277" customFormat="1" ht="21.6" customHeight="1" x14ac:dyDescent="0.15">
      <c r="A88" s="562"/>
      <c r="B88" s="510"/>
      <c r="C88" s="510"/>
      <c r="D88" s="464"/>
      <c r="E88" s="464"/>
      <c r="F88" s="535"/>
      <c r="G88" s="520"/>
      <c r="H88" s="89">
        <v>4000</v>
      </c>
      <c r="I88" s="89"/>
      <c r="J88" s="89"/>
      <c r="K88" s="83" t="s">
        <v>282</v>
      </c>
      <c r="L88" s="208"/>
      <c r="M88" s="187">
        <v>4000000</v>
      </c>
    </row>
    <row r="89" spans="1:13" s="277" customFormat="1" ht="21.6" customHeight="1" x14ac:dyDescent="0.15">
      <c r="A89" s="562"/>
      <c r="B89" s="510"/>
      <c r="C89" s="510"/>
      <c r="D89" s="464"/>
      <c r="E89" s="464"/>
      <c r="F89" s="535"/>
      <c r="G89" s="520"/>
      <c r="H89" s="89">
        <v>3300</v>
      </c>
      <c r="I89" s="188"/>
      <c r="J89" s="89">
        <v>600</v>
      </c>
      <c r="K89" s="83" t="s">
        <v>283</v>
      </c>
      <c r="L89" s="208"/>
      <c r="M89" s="187">
        <v>3900000</v>
      </c>
    </row>
    <row r="90" spans="1:13" s="277" customFormat="1" ht="21.6" customHeight="1" x14ac:dyDescent="0.15">
      <c r="A90" s="562"/>
      <c r="B90" s="511"/>
      <c r="C90" s="511"/>
      <c r="D90" s="522"/>
      <c r="E90" s="522"/>
      <c r="F90" s="525"/>
      <c r="G90" s="521"/>
      <c r="H90" s="92">
        <v>2640</v>
      </c>
      <c r="I90" s="85"/>
      <c r="J90" s="92"/>
      <c r="K90" s="82" t="s">
        <v>284</v>
      </c>
      <c r="L90" s="205"/>
      <c r="M90" s="206">
        <v>2640000</v>
      </c>
    </row>
    <row r="91" spans="1:13" s="277" customFormat="1" ht="21.6" customHeight="1" x14ac:dyDescent="0.15">
      <c r="A91" s="562"/>
      <c r="B91" s="555" t="s">
        <v>197</v>
      </c>
      <c r="C91" s="370"/>
      <c r="D91" s="37">
        <f t="shared" ref="D91" si="9">SUM(D92:D92)</f>
        <v>1890</v>
      </c>
      <c r="E91" s="37">
        <f t="shared" ref="E91" si="10">SUM(E92:E92)</f>
        <v>1890</v>
      </c>
      <c r="F91" s="37">
        <f t="shared" ref="F91" si="11">SUM(F92:F92)</f>
        <v>0</v>
      </c>
      <c r="G91" s="287">
        <f>G92</f>
        <v>6.5820610627207734E-4</v>
      </c>
      <c r="H91" s="37">
        <f>H92</f>
        <v>0</v>
      </c>
      <c r="I91" s="37">
        <f>I92</f>
        <v>0</v>
      </c>
      <c r="J91" s="37">
        <f>J92</f>
        <v>1890</v>
      </c>
      <c r="K91" s="81"/>
      <c r="L91" s="205"/>
      <c r="M91" s="51"/>
    </row>
    <row r="92" spans="1:13" s="277" customFormat="1" ht="21.6" customHeight="1" x14ac:dyDescent="0.15">
      <c r="A92" s="562"/>
      <c r="B92" s="556"/>
      <c r="C92" s="56" t="s">
        <v>198</v>
      </c>
      <c r="D92" s="37">
        <v>1890</v>
      </c>
      <c r="E92" s="37">
        <v>1890</v>
      </c>
      <c r="F92" s="57">
        <f t="shared" ref="F92" si="12">E92-D92</f>
        <v>0</v>
      </c>
      <c r="G92" s="282">
        <f>E92/E5</f>
        <v>6.5820610627207734E-4</v>
      </c>
      <c r="H92" s="87"/>
      <c r="I92" s="87"/>
      <c r="J92" s="87">
        <v>1890</v>
      </c>
      <c r="K92" s="209" t="s">
        <v>285</v>
      </c>
      <c r="L92" s="210"/>
      <c r="M92" s="51">
        <v>1890000</v>
      </c>
    </row>
    <row r="93" spans="1:13" s="277" customFormat="1" ht="21.6" customHeight="1" x14ac:dyDescent="0.15">
      <c r="A93" s="562"/>
      <c r="B93" s="529" t="s">
        <v>57</v>
      </c>
      <c r="C93" s="362"/>
      <c r="D93" s="368">
        <f t="shared" ref="D93:F93" si="13">SUM(D94:D107)</f>
        <v>20440</v>
      </c>
      <c r="E93" s="368">
        <f t="shared" si="13"/>
        <v>20440</v>
      </c>
      <c r="F93" s="368">
        <f t="shared" si="13"/>
        <v>0</v>
      </c>
      <c r="G93" s="284">
        <f>G94+G105+G106+G107</f>
        <v>7.1183771493128368E-3</v>
      </c>
      <c r="H93" s="368">
        <f>SUM(H94:H107)</f>
        <v>11240</v>
      </c>
      <c r="I93" s="368">
        <f>SUM(I94:I107)</f>
        <v>1300</v>
      </c>
      <c r="J93" s="368">
        <f>SUM(J94:J107)</f>
        <v>7900</v>
      </c>
      <c r="K93" s="516"/>
      <c r="L93" s="517"/>
      <c r="M93" s="518"/>
    </row>
    <row r="94" spans="1:13" s="277" customFormat="1" ht="21.6" customHeight="1" x14ac:dyDescent="0.15">
      <c r="A94" s="562"/>
      <c r="B94" s="510"/>
      <c r="C94" s="529" t="s">
        <v>171</v>
      </c>
      <c r="D94" s="513">
        <v>16700</v>
      </c>
      <c r="E94" s="513">
        <v>16700</v>
      </c>
      <c r="F94" s="524">
        <f>E94-D94</f>
        <v>0</v>
      </c>
      <c r="G94" s="519">
        <f>E94/E5</f>
        <v>5.815895224732112E-3</v>
      </c>
      <c r="H94" s="94"/>
      <c r="I94" s="94"/>
      <c r="J94" s="94">
        <v>800</v>
      </c>
      <c r="K94" s="53" t="s">
        <v>286</v>
      </c>
      <c r="L94" s="207"/>
      <c r="M94" s="54">
        <v>800000</v>
      </c>
    </row>
    <row r="95" spans="1:13" s="277" customFormat="1" ht="21.6" customHeight="1" x14ac:dyDescent="0.15">
      <c r="A95" s="562"/>
      <c r="B95" s="510"/>
      <c r="C95" s="510"/>
      <c r="D95" s="514"/>
      <c r="E95" s="514"/>
      <c r="F95" s="535"/>
      <c r="G95" s="520"/>
      <c r="H95" s="89">
        <v>5000</v>
      </c>
      <c r="I95" s="89"/>
      <c r="J95" s="89"/>
      <c r="K95" s="204" t="s">
        <v>287</v>
      </c>
      <c r="L95" s="208"/>
      <c r="M95" s="187">
        <v>5000000</v>
      </c>
    </row>
    <row r="96" spans="1:13" s="277" customFormat="1" ht="21.6" customHeight="1" x14ac:dyDescent="0.15">
      <c r="A96" s="562"/>
      <c r="B96" s="510"/>
      <c r="C96" s="510"/>
      <c r="D96" s="514"/>
      <c r="E96" s="514"/>
      <c r="F96" s="535"/>
      <c r="G96" s="520"/>
      <c r="H96" s="89">
        <v>5000</v>
      </c>
      <c r="I96" s="89"/>
      <c r="J96" s="89"/>
      <c r="K96" s="204" t="s">
        <v>288</v>
      </c>
      <c r="L96" s="208"/>
      <c r="M96" s="187">
        <v>5000000</v>
      </c>
    </row>
    <row r="97" spans="1:13" s="277" customFormat="1" ht="21.6" customHeight="1" x14ac:dyDescent="0.15">
      <c r="A97" s="562"/>
      <c r="B97" s="510"/>
      <c r="C97" s="510"/>
      <c r="D97" s="514"/>
      <c r="E97" s="514"/>
      <c r="F97" s="535"/>
      <c r="G97" s="520"/>
      <c r="H97" s="89"/>
      <c r="I97" s="89">
        <v>500</v>
      </c>
      <c r="J97" s="89"/>
      <c r="K97" s="204" t="s">
        <v>289</v>
      </c>
      <c r="L97" s="208"/>
      <c r="M97" s="187">
        <v>500000</v>
      </c>
    </row>
    <row r="98" spans="1:13" s="277" customFormat="1" ht="21.6" customHeight="1" x14ac:dyDescent="0.15">
      <c r="A98" s="562"/>
      <c r="B98" s="510"/>
      <c r="C98" s="510"/>
      <c r="D98" s="514"/>
      <c r="E98" s="514"/>
      <c r="F98" s="535"/>
      <c r="G98" s="520"/>
      <c r="H98" s="89"/>
      <c r="I98" s="89">
        <v>500</v>
      </c>
      <c r="J98" s="89"/>
      <c r="K98" s="204" t="s">
        <v>290</v>
      </c>
      <c r="L98" s="208"/>
      <c r="M98" s="187">
        <v>500000</v>
      </c>
    </row>
    <row r="99" spans="1:13" s="277" customFormat="1" ht="21.6" customHeight="1" x14ac:dyDescent="0.15">
      <c r="A99" s="562"/>
      <c r="B99" s="510"/>
      <c r="C99" s="510"/>
      <c r="D99" s="514"/>
      <c r="E99" s="514"/>
      <c r="F99" s="535"/>
      <c r="G99" s="520"/>
      <c r="H99" s="89"/>
      <c r="I99" s="89">
        <v>300</v>
      </c>
      <c r="J99" s="89"/>
      <c r="K99" s="204" t="s">
        <v>291</v>
      </c>
      <c r="L99" s="208"/>
      <c r="M99" s="187">
        <v>300000</v>
      </c>
    </row>
    <row r="100" spans="1:13" s="277" customFormat="1" ht="21.6" customHeight="1" x14ac:dyDescent="0.15">
      <c r="A100" s="562"/>
      <c r="B100" s="510"/>
      <c r="C100" s="510"/>
      <c r="D100" s="514"/>
      <c r="E100" s="514"/>
      <c r="F100" s="535"/>
      <c r="G100" s="520"/>
      <c r="H100" s="89"/>
      <c r="I100" s="89"/>
      <c r="J100" s="89">
        <v>1000</v>
      </c>
      <c r="K100" s="80" t="s">
        <v>292</v>
      </c>
      <c r="L100" s="208"/>
      <c r="M100" s="187">
        <v>1000000</v>
      </c>
    </row>
    <row r="101" spans="1:13" s="277" customFormat="1" ht="21.6" customHeight="1" x14ac:dyDescent="0.15">
      <c r="A101" s="562"/>
      <c r="B101" s="510"/>
      <c r="C101" s="510"/>
      <c r="D101" s="514"/>
      <c r="E101" s="514"/>
      <c r="F101" s="535"/>
      <c r="G101" s="520"/>
      <c r="H101" s="89"/>
      <c r="I101" s="89"/>
      <c r="J101" s="89">
        <v>1500</v>
      </c>
      <c r="K101" s="80" t="s">
        <v>293</v>
      </c>
      <c r="L101" s="208"/>
      <c r="M101" s="187">
        <v>1500000</v>
      </c>
    </row>
    <row r="102" spans="1:13" s="277" customFormat="1" ht="21.6" customHeight="1" x14ac:dyDescent="0.15">
      <c r="A102" s="562"/>
      <c r="B102" s="510"/>
      <c r="C102" s="510"/>
      <c r="D102" s="514"/>
      <c r="E102" s="514"/>
      <c r="F102" s="535"/>
      <c r="G102" s="520"/>
      <c r="H102" s="89"/>
      <c r="I102" s="89"/>
      <c r="J102" s="89">
        <v>300</v>
      </c>
      <c r="K102" s="219" t="s">
        <v>294</v>
      </c>
      <c r="L102" s="208"/>
      <c r="M102" s="187">
        <v>300000</v>
      </c>
    </row>
    <row r="103" spans="1:13" s="277" customFormat="1" ht="21.6" customHeight="1" x14ac:dyDescent="0.15">
      <c r="A103" s="562"/>
      <c r="B103" s="510"/>
      <c r="C103" s="510"/>
      <c r="D103" s="514"/>
      <c r="E103" s="514"/>
      <c r="F103" s="535"/>
      <c r="G103" s="520"/>
      <c r="H103" s="89"/>
      <c r="I103" s="89"/>
      <c r="J103" s="89">
        <v>400</v>
      </c>
      <c r="K103" s="219" t="s">
        <v>295</v>
      </c>
      <c r="L103" s="208"/>
      <c r="M103" s="187">
        <v>400000</v>
      </c>
    </row>
    <row r="104" spans="1:13" s="277" customFormat="1" ht="21.6" customHeight="1" x14ac:dyDescent="0.15">
      <c r="A104" s="562"/>
      <c r="B104" s="510"/>
      <c r="C104" s="511"/>
      <c r="D104" s="560"/>
      <c r="E104" s="560"/>
      <c r="F104" s="525"/>
      <c r="G104" s="521"/>
      <c r="H104" s="92"/>
      <c r="I104" s="92"/>
      <c r="J104" s="92">
        <v>1400</v>
      </c>
      <c r="K104" s="390" t="s">
        <v>296</v>
      </c>
      <c r="L104" s="205"/>
      <c r="M104" s="206">
        <v>1400000</v>
      </c>
    </row>
    <row r="105" spans="1:13" s="277" customFormat="1" ht="21.6" customHeight="1" x14ac:dyDescent="0.15">
      <c r="A105" s="562"/>
      <c r="B105" s="510"/>
      <c r="C105" s="388" t="s">
        <v>199</v>
      </c>
      <c r="D105" s="353">
        <v>2000</v>
      </c>
      <c r="E105" s="353">
        <v>2000</v>
      </c>
      <c r="F105" s="319">
        <f>E105-D105</f>
        <v>0</v>
      </c>
      <c r="G105" s="366">
        <f>E105/E5</f>
        <v>6.9651439817151038E-4</v>
      </c>
      <c r="H105" s="85">
        <v>0</v>
      </c>
      <c r="I105" s="92">
        <v>0</v>
      </c>
      <c r="J105" s="92">
        <v>2000</v>
      </c>
      <c r="K105" s="81" t="s">
        <v>297</v>
      </c>
      <c r="L105" s="205"/>
      <c r="M105" s="206">
        <v>2000000</v>
      </c>
    </row>
    <row r="106" spans="1:13" s="277" customFormat="1" ht="21.6" customHeight="1" x14ac:dyDescent="0.15">
      <c r="A106" s="562"/>
      <c r="B106" s="510"/>
      <c r="C106" s="288" t="s">
        <v>200</v>
      </c>
      <c r="D106" s="60">
        <v>500</v>
      </c>
      <c r="E106" s="60">
        <v>500</v>
      </c>
      <c r="F106" s="61">
        <f>E106-D106</f>
        <v>0</v>
      </c>
      <c r="G106" s="289">
        <f>E106/E5</f>
        <v>1.7412859954287759E-4</v>
      </c>
      <c r="H106" s="93">
        <v>0</v>
      </c>
      <c r="I106" s="93">
        <v>0</v>
      </c>
      <c r="J106" s="93">
        <v>500</v>
      </c>
      <c r="K106" s="79" t="s">
        <v>298</v>
      </c>
      <c r="L106" s="210"/>
      <c r="M106" s="51">
        <v>500000</v>
      </c>
    </row>
    <row r="107" spans="1:13" s="277" customFormat="1" ht="21.6" customHeight="1" thickBot="1" x14ac:dyDescent="0.2">
      <c r="A107" s="563"/>
      <c r="B107" s="530"/>
      <c r="C107" s="391" t="s">
        <v>172</v>
      </c>
      <c r="D107" s="379">
        <v>1240</v>
      </c>
      <c r="E107" s="379">
        <v>1240</v>
      </c>
      <c r="F107" s="392">
        <f>E107-D107</f>
        <v>0</v>
      </c>
      <c r="G107" s="381">
        <f>E107/E5</f>
        <v>4.3183892686633643E-4</v>
      </c>
      <c r="H107" s="382">
        <v>1240</v>
      </c>
      <c r="I107" s="382">
        <v>0</v>
      </c>
      <c r="J107" s="382">
        <v>0</v>
      </c>
      <c r="K107" s="393" t="s">
        <v>299</v>
      </c>
      <c r="L107" s="384"/>
      <c r="M107" s="385">
        <v>1240000</v>
      </c>
    </row>
    <row r="108" spans="1:13" s="277" customFormat="1" ht="21.95" customHeight="1" x14ac:dyDescent="0.15">
      <c r="A108" s="564" t="s">
        <v>173</v>
      </c>
      <c r="B108" s="194"/>
      <c r="C108" s="194"/>
      <c r="D108" s="196">
        <f>SUM(D109:D111)</f>
        <v>57343</v>
      </c>
      <c r="E108" s="196">
        <f>SUM(E109:E111)</f>
        <v>57343</v>
      </c>
      <c r="F108" s="196">
        <f>SUM(F109:F111)</f>
        <v>0</v>
      </c>
      <c r="G108" s="285">
        <f>G109+G111</f>
        <v>1.9970112567174458E-2</v>
      </c>
      <c r="H108" s="196">
        <f>SUM(H109:H111)</f>
        <v>55181</v>
      </c>
      <c r="I108" s="196">
        <f>SUM(I109:I111)</f>
        <v>2162</v>
      </c>
      <c r="J108" s="196">
        <f>SUM(J109:J111)</f>
        <v>0</v>
      </c>
      <c r="K108" s="516"/>
      <c r="L108" s="517"/>
      <c r="M108" s="518"/>
    </row>
    <row r="109" spans="1:13" s="277" customFormat="1" ht="21.95" customHeight="1" x14ac:dyDescent="0.15">
      <c r="A109" s="564"/>
      <c r="B109" s="531" t="s">
        <v>173</v>
      </c>
      <c r="C109" s="529" t="s">
        <v>174</v>
      </c>
      <c r="D109" s="513">
        <v>2162</v>
      </c>
      <c r="E109" s="513">
        <v>2162</v>
      </c>
      <c r="F109" s="473">
        <f>E109-D109</f>
        <v>0</v>
      </c>
      <c r="G109" s="519">
        <f>E109/E5</f>
        <v>7.529320644234027E-4</v>
      </c>
      <c r="H109" s="94"/>
      <c r="I109" s="94">
        <v>135</v>
      </c>
      <c r="J109" s="355"/>
      <c r="K109" s="217" t="s">
        <v>324</v>
      </c>
      <c r="L109" s="207"/>
      <c r="M109" s="54">
        <v>135000</v>
      </c>
    </row>
    <row r="110" spans="1:13" s="277" customFormat="1" ht="21.95" customHeight="1" x14ac:dyDescent="0.15">
      <c r="A110" s="564"/>
      <c r="B110" s="532"/>
      <c r="C110" s="511"/>
      <c r="D110" s="560"/>
      <c r="E110" s="560"/>
      <c r="F110" s="461"/>
      <c r="G110" s="521"/>
      <c r="H110" s="92"/>
      <c r="I110" s="92">
        <v>2027</v>
      </c>
      <c r="J110" s="92"/>
      <c r="K110" s="191" t="s">
        <v>300</v>
      </c>
      <c r="L110" s="205"/>
      <c r="M110" s="206">
        <v>2026894</v>
      </c>
    </row>
    <row r="111" spans="1:13" s="277" customFormat="1" ht="21.95" customHeight="1" thickBot="1" x14ac:dyDescent="0.2">
      <c r="A111" s="565"/>
      <c r="B111" s="533"/>
      <c r="C111" s="378" t="s">
        <v>175</v>
      </c>
      <c r="D111" s="379">
        <v>55181</v>
      </c>
      <c r="E111" s="379">
        <v>55181</v>
      </c>
      <c r="F111" s="380">
        <f>E111-D111</f>
        <v>0</v>
      </c>
      <c r="G111" s="381">
        <f>E111/E5</f>
        <v>1.9217180502751056E-2</v>
      </c>
      <c r="H111" s="382">
        <v>55181</v>
      </c>
      <c r="I111" s="382"/>
      <c r="J111" s="382"/>
      <c r="K111" s="383" t="s">
        <v>301</v>
      </c>
      <c r="L111" s="384"/>
      <c r="M111" s="385">
        <v>55181082</v>
      </c>
    </row>
    <row r="112" spans="1:13" ht="16.5" customHeight="1" x14ac:dyDescent="0.15"/>
  </sheetData>
  <mergeCells count="96">
    <mergeCell ref="G66:G67"/>
    <mergeCell ref="B66:B72"/>
    <mergeCell ref="A30:A55"/>
    <mergeCell ref="B30:B55"/>
    <mergeCell ref="A73:A80"/>
    <mergeCell ref="B74:B80"/>
    <mergeCell ref="A56:A64"/>
    <mergeCell ref="B56:B64"/>
    <mergeCell ref="E68:E71"/>
    <mergeCell ref="D68:D71"/>
    <mergeCell ref="C68:C71"/>
    <mergeCell ref="A65:A72"/>
    <mergeCell ref="C66:C67"/>
    <mergeCell ref="D66:D67"/>
    <mergeCell ref="E66:E67"/>
    <mergeCell ref="F66:F67"/>
    <mergeCell ref="F75:F76"/>
    <mergeCell ref="G75:G76"/>
    <mergeCell ref="A108:A111"/>
    <mergeCell ref="B109:B111"/>
    <mergeCell ref="G94:G104"/>
    <mergeCell ref="F94:F104"/>
    <mergeCell ref="E94:E104"/>
    <mergeCell ref="D94:D104"/>
    <mergeCell ref="C94:C104"/>
    <mergeCell ref="G109:G110"/>
    <mergeCell ref="F109:F110"/>
    <mergeCell ref="E109:E110"/>
    <mergeCell ref="D109:D110"/>
    <mergeCell ref="C109:C110"/>
    <mergeCell ref="F87:F90"/>
    <mergeCell ref="D77:D78"/>
    <mergeCell ref="B81:B90"/>
    <mergeCell ref="A81:A107"/>
    <mergeCell ref="B93:B107"/>
    <mergeCell ref="C75:C76"/>
    <mergeCell ref="D75:D76"/>
    <mergeCell ref="C77:C78"/>
    <mergeCell ref="C87:C90"/>
    <mergeCell ref="B91:B92"/>
    <mergeCell ref="B7:B11"/>
    <mergeCell ref="A5:B5"/>
    <mergeCell ref="K74:M74"/>
    <mergeCell ref="F59:F64"/>
    <mergeCell ref="B12:B13"/>
    <mergeCell ref="G48:G55"/>
    <mergeCell ref="G43:G47"/>
    <mergeCell ref="G68:G71"/>
    <mergeCell ref="F68:F71"/>
    <mergeCell ref="G59:G64"/>
    <mergeCell ref="G56:G58"/>
    <mergeCell ref="E56:E58"/>
    <mergeCell ref="D56:D58"/>
    <mergeCell ref="F56:F58"/>
    <mergeCell ref="D59:D64"/>
    <mergeCell ref="E59:E64"/>
    <mergeCell ref="A1:M1"/>
    <mergeCell ref="A3:A4"/>
    <mergeCell ref="B3:B4"/>
    <mergeCell ref="C3:C4"/>
    <mergeCell ref="H3:H4"/>
    <mergeCell ref="I3:I4"/>
    <mergeCell ref="J3:J4"/>
    <mergeCell ref="K3:M4"/>
    <mergeCell ref="K108:M108"/>
    <mergeCell ref="A6:A29"/>
    <mergeCell ref="B14:B29"/>
    <mergeCell ref="C15:C29"/>
    <mergeCell ref="G15:G29"/>
    <mergeCell ref="F15:F29"/>
    <mergeCell ref="E15:E29"/>
    <mergeCell ref="D15:D29"/>
    <mergeCell ref="C30:C42"/>
    <mergeCell ref="C48:C55"/>
    <mergeCell ref="F48:F55"/>
    <mergeCell ref="F43:F47"/>
    <mergeCell ref="E43:E47"/>
    <mergeCell ref="D43:D47"/>
    <mergeCell ref="C43:C47"/>
    <mergeCell ref="F81:F86"/>
    <mergeCell ref="C59:C64"/>
    <mergeCell ref="C56:C58"/>
    <mergeCell ref="E48:E55"/>
    <mergeCell ref="D48:D55"/>
    <mergeCell ref="K93:M93"/>
    <mergeCell ref="E81:E86"/>
    <mergeCell ref="D81:D86"/>
    <mergeCell ref="C81:C86"/>
    <mergeCell ref="G87:G90"/>
    <mergeCell ref="E87:E90"/>
    <mergeCell ref="D87:D90"/>
    <mergeCell ref="G81:G86"/>
    <mergeCell ref="E75:E76"/>
    <mergeCell ref="G77:G78"/>
    <mergeCell ref="F77:F78"/>
    <mergeCell ref="E77:E78"/>
  </mergeCells>
  <phoneticPr fontId="2" type="noConversion"/>
  <printOptions horizontalCentered="1"/>
  <pageMargins left="0.39370078740157483" right="0.19685039370078741" top="1.1811023622047245" bottom="0.78740157480314965" header="0.31496062992125984" footer="0.31496062992125984"/>
  <pageSetup paperSize="9" scale="71" fitToHeight="0" orientation="landscape" r:id="rId1"/>
  <headerFooter alignWithMargins="0"/>
  <ignoredErrors>
    <ignoredError sqref="F7 F12 F14 F74 F108:G108 F93:G9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sqref="A1:J1"/>
    </sheetView>
  </sheetViews>
  <sheetFormatPr defaultRowHeight="16.5" x14ac:dyDescent="0.15"/>
  <cols>
    <col min="1" max="1" width="8.6640625" style="97" customWidth="1"/>
    <col min="2" max="2" width="16" style="97" customWidth="1"/>
    <col min="3" max="3" width="10.33203125" style="97" customWidth="1"/>
    <col min="4" max="5" width="13.77734375" style="97" customWidth="1"/>
    <col min="6" max="7" width="13.77734375" style="185" customWidth="1"/>
    <col min="8" max="8" width="13.77734375" style="97" customWidth="1"/>
    <col min="9" max="9" width="13.77734375" style="428" customWidth="1"/>
    <col min="10" max="10" width="9.77734375" style="97" customWidth="1"/>
    <col min="11" max="11" width="3.33203125" style="186" customWidth="1"/>
    <col min="12" max="256" width="8.88671875" style="97"/>
    <col min="257" max="257" width="8.6640625" style="97" customWidth="1"/>
    <col min="258" max="258" width="16" style="97" customWidth="1"/>
    <col min="259" max="259" width="10.33203125" style="97" customWidth="1"/>
    <col min="260" max="265" width="13.77734375" style="97" customWidth="1"/>
    <col min="266" max="266" width="9.77734375" style="97" customWidth="1"/>
    <col min="267" max="267" width="3.33203125" style="97" customWidth="1"/>
    <col min="268" max="512" width="8.88671875" style="97"/>
    <col min="513" max="513" width="8.6640625" style="97" customWidth="1"/>
    <col min="514" max="514" width="16" style="97" customWidth="1"/>
    <col min="515" max="515" width="10.33203125" style="97" customWidth="1"/>
    <col min="516" max="521" width="13.77734375" style="97" customWidth="1"/>
    <col min="522" max="522" width="9.77734375" style="97" customWidth="1"/>
    <col min="523" max="523" width="3.33203125" style="97" customWidth="1"/>
    <col min="524" max="768" width="8.88671875" style="97"/>
    <col min="769" max="769" width="8.6640625" style="97" customWidth="1"/>
    <col min="770" max="770" width="16" style="97" customWidth="1"/>
    <col min="771" max="771" width="10.33203125" style="97" customWidth="1"/>
    <col min="772" max="777" width="13.77734375" style="97" customWidth="1"/>
    <col min="778" max="778" width="9.77734375" style="97" customWidth="1"/>
    <col min="779" max="779" width="3.33203125" style="97" customWidth="1"/>
    <col min="780" max="1024" width="8.88671875" style="97"/>
    <col min="1025" max="1025" width="8.6640625" style="97" customWidth="1"/>
    <col min="1026" max="1026" width="16" style="97" customWidth="1"/>
    <col min="1027" max="1027" width="10.33203125" style="97" customWidth="1"/>
    <col min="1028" max="1033" width="13.77734375" style="97" customWidth="1"/>
    <col min="1034" max="1034" width="9.77734375" style="97" customWidth="1"/>
    <col min="1035" max="1035" width="3.33203125" style="97" customWidth="1"/>
    <col min="1036" max="1280" width="8.88671875" style="97"/>
    <col min="1281" max="1281" width="8.6640625" style="97" customWidth="1"/>
    <col min="1282" max="1282" width="16" style="97" customWidth="1"/>
    <col min="1283" max="1283" width="10.33203125" style="97" customWidth="1"/>
    <col min="1284" max="1289" width="13.77734375" style="97" customWidth="1"/>
    <col min="1290" max="1290" width="9.77734375" style="97" customWidth="1"/>
    <col min="1291" max="1291" width="3.33203125" style="97" customWidth="1"/>
    <col min="1292" max="1536" width="8.88671875" style="97"/>
    <col min="1537" max="1537" width="8.6640625" style="97" customWidth="1"/>
    <col min="1538" max="1538" width="16" style="97" customWidth="1"/>
    <col min="1539" max="1539" width="10.33203125" style="97" customWidth="1"/>
    <col min="1540" max="1545" width="13.77734375" style="97" customWidth="1"/>
    <col min="1546" max="1546" width="9.77734375" style="97" customWidth="1"/>
    <col min="1547" max="1547" width="3.33203125" style="97" customWidth="1"/>
    <col min="1548" max="1792" width="8.88671875" style="97"/>
    <col min="1793" max="1793" width="8.6640625" style="97" customWidth="1"/>
    <col min="1794" max="1794" width="16" style="97" customWidth="1"/>
    <col min="1795" max="1795" width="10.33203125" style="97" customWidth="1"/>
    <col min="1796" max="1801" width="13.77734375" style="97" customWidth="1"/>
    <col min="1802" max="1802" width="9.77734375" style="97" customWidth="1"/>
    <col min="1803" max="1803" width="3.33203125" style="97" customWidth="1"/>
    <col min="1804" max="2048" width="8.88671875" style="97"/>
    <col min="2049" max="2049" width="8.6640625" style="97" customWidth="1"/>
    <col min="2050" max="2050" width="16" style="97" customWidth="1"/>
    <col min="2051" max="2051" width="10.33203125" style="97" customWidth="1"/>
    <col min="2052" max="2057" width="13.77734375" style="97" customWidth="1"/>
    <col min="2058" max="2058" width="9.77734375" style="97" customWidth="1"/>
    <col min="2059" max="2059" width="3.33203125" style="97" customWidth="1"/>
    <col min="2060" max="2304" width="8.88671875" style="97"/>
    <col min="2305" max="2305" width="8.6640625" style="97" customWidth="1"/>
    <col min="2306" max="2306" width="16" style="97" customWidth="1"/>
    <col min="2307" max="2307" width="10.33203125" style="97" customWidth="1"/>
    <col min="2308" max="2313" width="13.77734375" style="97" customWidth="1"/>
    <col min="2314" max="2314" width="9.77734375" style="97" customWidth="1"/>
    <col min="2315" max="2315" width="3.33203125" style="97" customWidth="1"/>
    <col min="2316" max="2560" width="8.88671875" style="97"/>
    <col min="2561" max="2561" width="8.6640625" style="97" customWidth="1"/>
    <col min="2562" max="2562" width="16" style="97" customWidth="1"/>
    <col min="2563" max="2563" width="10.33203125" style="97" customWidth="1"/>
    <col min="2564" max="2569" width="13.77734375" style="97" customWidth="1"/>
    <col min="2570" max="2570" width="9.77734375" style="97" customWidth="1"/>
    <col min="2571" max="2571" width="3.33203125" style="97" customWidth="1"/>
    <col min="2572" max="2816" width="8.88671875" style="97"/>
    <col min="2817" max="2817" width="8.6640625" style="97" customWidth="1"/>
    <col min="2818" max="2818" width="16" style="97" customWidth="1"/>
    <col min="2819" max="2819" width="10.33203125" style="97" customWidth="1"/>
    <col min="2820" max="2825" width="13.77734375" style="97" customWidth="1"/>
    <col min="2826" max="2826" width="9.77734375" style="97" customWidth="1"/>
    <col min="2827" max="2827" width="3.33203125" style="97" customWidth="1"/>
    <col min="2828" max="3072" width="8.88671875" style="97"/>
    <col min="3073" max="3073" width="8.6640625" style="97" customWidth="1"/>
    <col min="3074" max="3074" width="16" style="97" customWidth="1"/>
    <col min="3075" max="3075" width="10.33203125" style="97" customWidth="1"/>
    <col min="3076" max="3081" width="13.77734375" style="97" customWidth="1"/>
    <col min="3082" max="3082" width="9.77734375" style="97" customWidth="1"/>
    <col min="3083" max="3083" width="3.33203125" style="97" customWidth="1"/>
    <col min="3084" max="3328" width="8.88671875" style="97"/>
    <col min="3329" max="3329" width="8.6640625" style="97" customWidth="1"/>
    <col min="3330" max="3330" width="16" style="97" customWidth="1"/>
    <col min="3331" max="3331" width="10.33203125" style="97" customWidth="1"/>
    <col min="3332" max="3337" width="13.77734375" style="97" customWidth="1"/>
    <col min="3338" max="3338" width="9.77734375" style="97" customWidth="1"/>
    <col min="3339" max="3339" width="3.33203125" style="97" customWidth="1"/>
    <col min="3340" max="3584" width="8.88671875" style="97"/>
    <col min="3585" max="3585" width="8.6640625" style="97" customWidth="1"/>
    <col min="3586" max="3586" width="16" style="97" customWidth="1"/>
    <col min="3587" max="3587" width="10.33203125" style="97" customWidth="1"/>
    <col min="3588" max="3593" width="13.77734375" style="97" customWidth="1"/>
    <col min="3594" max="3594" width="9.77734375" style="97" customWidth="1"/>
    <col min="3595" max="3595" width="3.33203125" style="97" customWidth="1"/>
    <col min="3596" max="3840" width="8.88671875" style="97"/>
    <col min="3841" max="3841" width="8.6640625" style="97" customWidth="1"/>
    <col min="3842" max="3842" width="16" style="97" customWidth="1"/>
    <col min="3843" max="3843" width="10.33203125" style="97" customWidth="1"/>
    <col min="3844" max="3849" width="13.77734375" style="97" customWidth="1"/>
    <col min="3850" max="3850" width="9.77734375" style="97" customWidth="1"/>
    <col min="3851" max="3851" width="3.33203125" style="97" customWidth="1"/>
    <col min="3852" max="4096" width="8.88671875" style="97"/>
    <col min="4097" max="4097" width="8.6640625" style="97" customWidth="1"/>
    <col min="4098" max="4098" width="16" style="97" customWidth="1"/>
    <col min="4099" max="4099" width="10.33203125" style="97" customWidth="1"/>
    <col min="4100" max="4105" width="13.77734375" style="97" customWidth="1"/>
    <col min="4106" max="4106" width="9.77734375" style="97" customWidth="1"/>
    <col min="4107" max="4107" width="3.33203125" style="97" customWidth="1"/>
    <col min="4108" max="4352" width="8.88671875" style="97"/>
    <col min="4353" max="4353" width="8.6640625" style="97" customWidth="1"/>
    <col min="4354" max="4354" width="16" style="97" customWidth="1"/>
    <col min="4355" max="4355" width="10.33203125" style="97" customWidth="1"/>
    <col min="4356" max="4361" width="13.77734375" style="97" customWidth="1"/>
    <col min="4362" max="4362" width="9.77734375" style="97" customWidth="1"/>
    <col min="4363" max="4363" width="3.33203125" style="97" customWidth="1"/>
    <col min="4364" max="4608" width="8.88671875" style="97"/>
    <col min="4609" max="4609" width="8.6640625" style="97" customWidth="1"/>
    <col min="4610" max="4610" width="16" style="97" customWidth="1"/>
    <col min="4611" max="4611" width="10.33203125" style="97" customWidth="1"/>
    <col min="4612" max="4617" width="13.77734375" style="97" customWidth="1"/>
    <col min="4618" max="4618" width="9.77734375" style="97" customWidth="1"/>
    <col min="4619" max="4619" width="3.33203125" style="97" customWidth="1"/>
    <col min="4620" max="4864" width="8.88671875" style="97"/>
    <col min="4865" max="4865" width="8.6640625" style="97" customWidth="1"/>
    <col min="4866" max="4866" width="16" style="97" customWidth="1"/>
    <col min="4867" max="4867" width="10.33203125" style="97" customWidth="1"/>
    <col min="4868" max="4873" width="13.77734375" style="97" customWidth="1"/>
    <col min="4874" max="4874" width="9.77734375" style="97" customWidth="1"/>
    <col min="4875" max="4875" width="3.33203125" style="97" customWidth="1"/>
    <col min="4876" max="5120" width="8.88671875" style="97"/>
    <col min="5121" max="5121" width="8.6640625" style="97" customWidth="1"/>
    <col min="5122" max="5122" width="16" style="97" customWidth="1"/>
    <col min="5123" max="5123" width="10.33203125" style="97" customWidth="1"/>
    <col min="5124" max="5129" width="13.77734375" style="97" customWidth="1"/>
    <col min="5130" max="5130" width="9.77734375" style="97" customWidth="1"/>
    <col min="5131" max="5131" width="3.33203125" style="97" customWidth="1"/>
    <col min="5132" max="5376" width="8.88671875" style="97"/>
    <col min="5377" max="5377" width="8.6640625" style="97" customWidth="1"/>
    <col min="5378" max="5378" width="16" style="97" customWidth="1"/>
    <col min="5379" max="5379" width="10.33203125" style="97" customWidth="1"/>
    <col min="5380" max="5385" width="13.77734375" style="97" customWidth="1"/>
    <col min="5386" max="5386" width="9.77734375" style="97" customWidth="1"/>
    <col min="5387" max="5387" width="3.33203125" style="97" customWidth="1"/>
    <col min="5388" max="5632" width="8.88671875" style="97"/>
    <col min="5633" max="5633" width="8.6640625" style="97" customWidth="1"/>
    <col min="5634" max="5634" width="16" style="97" customWidth="1"/>
    <col min="5635" max="5635" width="10.33203125" style="97" customWidth="1"/>
    <col min="5636" max="5641" width="13.77734375" style="97" customWidth="1"/>
    <col min="5642" max="5642" width="9.77734375" style="97" customWidth="1"/>
    <col min="5643" max="5643" width="3.33203125" style="97" customWidth="1"/>
    <col min="5644" max="5888" width="8.88671875" style="97"/>
    <col min="5889" max="5889" width="8.6640625" style="97" customWidth="1"/>
    <col min="5890" max="5890" width="16" style="97" customWidth="1"/>
    <col min="5891" max="5891" width="10.33203125" style="97" customWidth="1"/>
    <col min="5892" max="5897" width="13.77734375" style="97" customWidth="1"/>
    <col min="5898" max="5898" width="9.77734375" style="97" customWidth="1"/>
    <col min="5899" max="5899" width="3.33203125" style="97" customWidth="1"/>
    <col min="5900" max="6144" width="8.88671875" style="97"/>
    <col min="6145" max="6145" width="8.6640625" style="97" customWidth="1"/>
    <col min="6146" max="6146" width="16" style="97" customWidth="1"/>
    <col min="6147" max="6147" width="10.33203125" style="97" customWidth="1"/>
    <col min="6148" max="6153" width="13.77734375" style="97" customWidth="1"/>
    <col min="6154" max="6154" width="9.77734375" style="97" customWidth="1"/>
    <col min="6155" max="6155" width="3.33203125" style="97" customWidth="1"/>
    <col min="6156" max="6400" width="8.88671875" style="97"/>
    <col min="6401" max="6401" width="8.6640625" style="97" customWidth="1"/>
    <col min="6402" max="6402" width="16" style="97" customWidth="1"/>
    <col min="6403" max="6403" width="10.33203125" style="97" customWidth="1"/>
    <col min="6404" max="6409" width="13.77734375" style="97" customWidth="1"/>
    <col min="6410" max="6410" width="9.77734375" style="97" customWidth="1"/>
    <col min="6411" max="6411" width="3.33203125" style="97" customWidth="1"/>
    <col min="6412" max="6656" width="8.88671875" style="97"/>
    <col min="6657" max="6657" width="8.6640625" style="97" customWidth="1"/>
    <col min="6658" max="6658" width="16" style="97" customWidth="1"/>
    <col min="6659" max="6659" width="10.33203125" style="97" customWidth="1"/>
    <col min="6660" max="6665" width="13.77734375" style="97" customWidth="1"/>
    <col min="6666" max="6666" width="9.77734375" style="97" customWidth="1"/>
    <col min="6667" max="6667" width="3.33203125" style="97" customWidth="1"/>
    <col min="6668" max="6912" width="8.88671875" style="97"/>
    <col min="6913" max="6913" width="8.6640625" style="97" customWidth="1"/>
    <col min="6914" max="6914" width="16" style="97" customWidth="1"/>
    <col min="6915" max="6915" width="10.33203125" style="97" customWidth="1"/>
    <col min="6916" max="6921" width="13.77734375" style="97" customWidth="1"/>
    <col min="6922" max="6922" width="9.77734375" style="97" customWidth="1"/>
    <col min="6923" max="6923" width="3.33203125" style="97" customWidth="1"/>
    <col min="6924" max="7168" width="8.88671875" style="97"/>
    <col min="7169" max="7169" width="8.6640625" style="97" customWidth="1"/>
    <col min="7170" max="7170" width="16" style="97" customWidth="1"/>
    <col min="7171" max="7171" width="10.33203125" style="97" customWidth="1"/>
    <col min="7172" max="7177" width="13.77734375" style="97" customWidth="1"/>
    <col min="7178" max="7178" width="9.77734375" style="97" customWidth="1"/>
    <col min="7179" max="7179" width="3.33203125" style="97" customWidth="1"/>
    <col min="7180" max="7424" width="8.88671875" style="97"/>
    <col min="7425" max="7425" width="8.6640625" style="97" customWidth="1"/>
    <col min="7426" max="7426" width="16" style="97" customWidth="1"/>
    <col min="7427" max="7427" width="10.33203125" style="97" customWidth="1"/>
    <col min="7428" max="7433" width="13.77734375" style="97" customWidth="1"/>
    <col min="7434" max="7434" width="9.77734375" style="97" customWidth="1"/>
    <col min="7435" max="7435" width="3.33203125" style="97" customWidth="1"/>
    <col min="7436" max="7680" width="8.88671875" style="97"/>
    <col min="7681" max="7681" width="8.6640625" style="97" customWidth="1"/>
    <col min="7682" max="7682" width="16" style="97" customWidth="1"/>
    <col min="7683" max="7683" width="10.33203125" style="97" customWidth="1"/>
    <col min="7684" max="7689" width="13.77734375" style="97" customWidth="1"/>
    <col min="7690" max="7690" width="9.77734375" style="97" customWidth="1"/>
    <col min="7691" max="7691" width="3.33203125" style="97" customWidth="1"/>
    <col min="7692" max="7936" width="8.88671875" style="97"/>
    <col min="7937" max="7937" width="8.6640625" style="97" customWidth="1"/>
    <col min="7938" max="7938" width="16" style="97" customWidth="1"/>
    <col min="7939" max="7939" width="10.33203125" style="97" customWidth="1"/>
    <col min="7940" max="7945" width="13.77734375" style="97" customWidth="1"/>
    <col min="7946" max="7946" width="9.77734375" style="97" customWidth="1"/>
    <col min="7947" max="7947" width="3.33203125" style="97" customWidth="1"/>
    <col min="7948" max="8192" width="8.88671875" style="97"/>
    <col min="8193" max="8193" width="8.6640625" style="97" customWidth="1"/>
    <col min="8194" max="8194" width="16" style="97" customWidth="1"/>
    <col min="8195" max="8195" width="10.33203125" style="97" customWidth="1"/>
    <col min="8196" max="8201" width="13.77734375" style="97" customWidth="1"/>
    <col min="8202" max="8202" width="9.77734375" style="97" customWidth="1"/>
    <col min="8203" max="8203" width="3.33203125" style="97" customWidth="1"/>
    <col min="8204" max="8448" width="8.88671875" style="97"/>
    <col min="8449" max="8449" width="8.6640625" style="97" customWidth="1"/>
    <col min="8450" max="8450" width="16" style="97" customWidth="1"/>
    <col min="8451" max="8451" width="10.33203125" style="97" customWidth="1"/>
    <col min="8452" max="8457" width="13.77734375" style="97" customWidth="1"/>
    <col min="8458" max="8458" width="9.77734375" style="97" customWidth="1"/>
    <col min="8459" max="8459" width="3.33203125" style="97" customWidth="1"/>
    <col min="8460" max="8704" width="8.88671875" style="97"/>
    <col min="8705" max="8705" width="8.6640625" style="97" customWidth="1"/>
    <col min="8706" max="8706" width="16" style="97" customWidth="1"/>
    <col min="8707" max="8707" width="10.33203125" style="97" customWidth="1"/>
    <col min="8708" max="8713" width="13.77734375" style="97" customWidth="1"/>
    <col min="8714" max="8714" width="9.77734375" style="97" customWidth="1"/>
    <col min="8715" max="8715" width="3.33203125" style="97" customWidth="1"/>
    <col min="8716" max="8960" width="8.88671875" style="97"/>
    <col min="8961" max="8961" width="8.6640625" style="97" customWidth="1"/>
    <col min="8962" max="8962" width="16" style="97" customWidth="1"/>
    <col min="8963" max="8963" width="10.33203125" style="97" customWidth="1"/>
    <col min="8964" max="8969" width="13.77734375" style="97" customWidth="1"/>
    <col min="8970" max="8970" width="9.77734375" style="97" customWidth="1"/>
    <col min="8971" max="8971" width="3.33203125" style="97" customWidth="1"/>
    <col min="8972" max="9216" width="8.88671875" style="97"/>
    <col min="9217" max="9217" width="8.6640625" style="97" customWidth="1"/>
    <col min="9218" max="9218" width="16" style="97" customWidth="1"/>
    <col min="9219" max="9219" width="10.33203125" style="97" customWidth="1"/>
    <col min="9220" max="9225" width="13.77734375" style="97" customWidth="1"/>
    <col min="9226" max="9226" width="9.77734375" style="97" customWidth="1"/>
    <col min="9227" max="9227" width="3.33203125" style="97" customWidth="1"/>
    <col min="9228" max="9472" width="8.88671875" style="97"/>
    <col min="9473" max="9473" width="8.6640625" style="97" customWidth="1"/>
    <col min="9474" max="9474" width="16" style="97" customWidth="1"/>
    <col min="9475" max="9475" width="10.33203125" style="97" customWidth="1"/>
    <col min="9476" max="9481" width="13.77734375" style="97" customWidth="1"/>
    <col min="9482" max="9482" width="9.77734375" style="97" customWidth="1"/>
    <col min="9483" max="9483" width="3.33203125" style="97" customWidth="1"/>
    <col min="9484" max="9728" width="8.88671875" style="97"/>
    <col min="9729" max="9729" width="8.6640625" style="97" customWidth="1"/>
    <col min="9730" max="9730" width="16" style="97" customWidth="1"/>
    <col min="9731" max="9731" width="10.33203125" style="97" customWidth="1"/>
    <col min="9732" max="9737" width="13.77734375" style="97" customWidth="1"/>
    <col min="9738" max="9738" width="9.77734375" style="97" customWidth="1"/>
    <col min="9739" max="9739" width="3.33203125" style="97" customWidth="1"/>
    <col min="9740" max="9984" width="8.88671875" style="97"/>
    <col min="9985" max="9985" width="8.6640625" style="97" customWidth="1"/>
    <col min="9986" max="9986" width="16" style="97" customWidth="1"/>
    <col min="9987" max="9987" width="10.33203125" style="97" customWidth="1"/>
    <col min="9988" max="9993" width="13.77734375" style="97" customWidth="1"/>
    <col min="9994" max="9994" width="9.77734375" style="97" customWidth="1"/>
    <col min="9995" max="9995" width="3.33203125" style="97" customWidth="1"/>
    <col min="9996" max="10240" width="8.88671875" style="97"/>
    <col min="10241" max="10241" width="8.6640625" style="97" customWidth="1"/>
    <col min="10242" max="10242" width="16" style="97" customWidth="1"/>
    <col min="10243" max="10243" width="10.33203125" style="97" customWidth="1"/>
    <col min="10244" max="10249" width="13.77734375" style="97" customWidth="1"/>
    <col min="10250" max="10250" width="9.77734375" style="97" customWidth="1"/>
    <col min="10251" max="10251" width="3.33203125" style="97" customWidth="1"/>
    <col min="10252" max="10496" width="8.88671875" style="97"/>
    <col min="10497" max="10497" width="8.6640625" style="97" customWidth="1"/>
    <col min="10498" max="10498" width="16" style="97" customWidth="1"/>
    <col min="10499" max="10499" width="10.33203125" style="97" customWidth="1"/>
    <col min="10500" max="10505" width="13.77734375" style="97" customWidth="1"/>
    <col min="10506" max="10506" width="9.77734375" style="97" customWidth="1"/>
    <col min="10507" max="10507" width="3.33203125" style="97" customWidth="1"/>
    <col min="10508" max="10752" width="8.88671875" style="97"/>
    <col min="10753" max="10753" width="8.6640625" style="97" customWidth="1"/>
    <col min="10754" max="10754" width="16" style="97" customWidth="1"/>
    <col min="10755" max="10755" width="10.33203125" style="97" customWidth="1"/>
    <col min="10756" max="10761" width="13.77734375" style="97" customWidth="1"/>
    <col min="10762" max="10762" width="9.77734375" style="97" customWidth="1"/>
    <col min="10763" max="10763" width="3.33203125" style="97" customWidth="1"/>
    <col min="10764" max="11008" width="8.88671875" style="97"/>
    <col min="11009" max="11009" width="8.6640625" style="97" customWidth="1"/>
    <col min="11010" max="11010" width="16" style="97" customWidth="1"/>
    <col min="11011" max="11011" width="10.33203125" style="97" customWidth="1"/>
    <col min="11012" max="11017" width="13.77734375" style="97" customWidth="1"/>
    <col min="11018" max="11018" width="9.77734375" style="97" customWidth="1"/>
    <col min="11019" max="11019" width="3.33203125" style="97" customWidth="1"/>
    <col min="11020" max="11264" width="8.88671875" style="97"/>
    <col min="11265" max="11265" width="8.6640625" style="97" customWidth="1"/>
    <col min="11266" max="11266" width="16" style="97" customWidth="1"/>
    <col min="11267" max="11267" width="10.33203125" style="97" customWidth="1"/>
    <col min="11268" max="11273" width="13.77734375" style="97" customWidth="1"/>
    <col min="11274" max="11274" width="9.77734375" style="97" customWidth="1"/>
    <col min="11275" max="11275" width="3.33203125" style="97" customWidth="1"/>
    <col min="11276" max="11520" width="8.88671875" style="97"/>
    <col min="11521" max="11521" width="8.6640625" style="97" customWidth="1"/>
    <col min="11522" max="11522" width="16" style="97" customWidth="1"/>
    <col min="11523" max="11523" width="10.33203125" style="97" customWidth="1"/>
    <col min="11524" max="11529" width="13.77734375" style="97" customWidth="1"/>
    <col min="11530" max="11530" width="9.77734375" style="97" customWidth="1"/>
    <col min="11531" max="11531" width="3.33203125" style="97" customWidth="1"/>
    <col min="11532" max="11776" width="8.88671875" style="97"/>
    <col min="11777" max="11777" width="8.6640625" style="97" customWidth="1"/>
    <col min="11778" max="11778" width="16" style="97" customWidth="1"/>
    <col min="11779" max="11779" width="10.33203125" style="97" customWidth="1"/>
    <col min="11780" max="11785" width="13.77734375" style="97" customWidth="1"/>
    <col min="11786" max="11786" width="9.77734375" style="97" customWidth="1"/>
    <col min="11787" max="11787" width="3.33203125" style="97" customWidth="1"/>
    <col min="11788" max="12032" width="8.88671875" style="97"/>
    <col min="12033" max="12033" width="8.6640625" style="97" customWidth="1"/>
    <col min="12034" max="12034" width="16" style="97" customWidth="1"/>
    <col min="12035" max="12035" width="10.33203125" style="97" customWidth="1"/>
    <col min="12036" max="12041" width="13.77734375" style="97" customWidth="1"/>
    <col min="12042" max="12042" width="9.77734375" style="97" customWidth="1"/>
    <col min="12043" max="12043" width="3.33203125" style="97" customWidth="1"/>
    <col min="12044" max="12288" width="8.88671875" style="97"/>
    <col min="12289" max="12289" width="8.6640625" style="97" customWidth="1"/>
    <col min="12290" max="12290" width="16" style="97" customWidth="1"/>
    <col min="12291" max="12291" width="10.33203125" style="97" customWidth="1"/>
    <col min="12292" max="12297" width="13.77734375" style="97" customWidth="1"/>
    <col min="12298" max="12298" width="9.77734375" style="97" customWidth="1"/>
    <col min="12299" max="12299" width="3.33203125" style="97" customWidth="1"/>
    <col min="12300" max="12544" width="8.88671875" style="97"/>
    <col min="12545" max="12545" width="8.6640625" style="97" customWidth="1"/>
    <col min="12546" max="12546" width="16" style="97" customWidth="1"/>
    <col min="12547" max="12547" width="10.33203125" style="97" customWidth="1"/>
    <col min="12548" max="12553" width="13.77734375" style="97" customWidth="1"/>
    <col min="12554" max="12554" width="9.77734375" style="97" customWidth="1"/>
    <col min="12555" max="12555" width="3.33203125" style="97" customWidth="1"/>
    <col min="12556" max="12800" width="8.88671875" style="97"/>
    <col min="12801" max="12801" width="8.6640625" style="97" customWidth="1"/>
    <col min="12802" max="12802" width="16" style="97" customWidth="1"/>
    <col min="12803" max="12803" width="10.33203125" style="97" customWidth="1"/>
    <col min="12804" max="12809" width="13.77734375" style="97" customWidth="1"/>
    <col min="12810" max="12810" width="9.77734375" style="97" customWidth="1"/>
    <col min="12811" max="12811" width="3.33203125" style="97" customWidth="1"/>
    <col min="12812" max="13056" width="8.88671875" style="97"/>
    <col min="13057" max="13057" width="8.6640625" style="97" customWidth="1"/>
    <col min="13058" max="13058" width="16" style="97" customWidth="1"/>
    <col min="13059" max="13059" width="10.33203125" style="97" customWidth="1"/>
    <col min="13060" max="13065" width="13.77734375" style="97" customWidth="1"/>
    <col min="13066" max="13066" width="9.77734375" style="97" customWidth="1"/>
    <col min="13067" max="13067" width="3.33203125" style="97" customWidth="1"/>
    <col min="13068" max="13312" width="8.88671875" style="97"/>
    <col min="13313" max="13313" width="8.6640625" style="97" customWidth="1"/>
    <col min="13314" max="13314" width="16" style="97" customWidth="1"/>
    <col min="13315" max="13315" width="10.33203125" style="97" customWidth="1"/>
    <col min="13316" max="13321" width="13.77734375" style="97" customWidth="1"/>
    <col min="13322" max="13322" width="9.77734375" style="97" customWidth="1"/>
    <col min="13323" max="13323" width="3.33203125" style="97" customWidth="1"/>
    <col min="13324" max="13568" width="8.88671875" style="97"/>
    <col min="13569" max="13569" width="8.6640625" style="97" customWidth="1"/>
    <col min="13570" max="13570" width="16" style="97" customWidth="1"/>
    <col min="13571" max="13571" width="10.33203125" style="97" customWidth="1"/>
    <col min="13572" max="13577" width="13.77734375" style="97" customWidth="1"/>
    <col min="13578" max="13578" width="9.77734375" style="97" customWidth="1"/>
    <col min="13579" max="13579" width="3.33203125" style="97" customWidth="1"/>
    <col min="13580" max="13824" width="8.88671875" style="97"/>
    <col min="13825" max="13825" width="8.6640625" style="97" customWidth="1"/>
    <col min="13826" max="13826" width="16" style="97" customWidth="1"/>
    <col min="13827" max="13827" width="10.33203125" style="97" customWidth="1"/>
    <col min="13828" max="13833" width="13.77734375" style="97" customWidth="1"/>
    <col min="13834" max="13834" width="9.77734375" style="97" customWidth="1"/>
    <col min="13835" max="13835" width="3.33203125" style="97" customWidth="1"/>
    <col min="13836" max="14080" width="8.88671875" style="97"/>
    <col min="14081" max="14081" width="8.6640625" style="97" customWidth="1"/>
    <col min="14082" max="14082" width="16" style="97" customWidth="1"/>
    <col min="14083" max="14083" width="10.33203125" style="97" customWidth="1"/>
    <col min="14084" max="14089" width="13.77734375" style="97" customWidth="1"/>
    <col min="14090" max="14090" width="9.77734375" style="97" customWidth="1"/>
    <col min="14091" max="14091" width="3.33203125" style="97" customWidth="1"/>
    <col min="14092" max="14336" width="8.88671875" style="97"/>
    <col min="14337" max="14337" width="8.6640625" style="97" customWidth="1"/>
    <col min="14338" max="14338" width="16" style="97" customWidth="1"/>
    <col min="14339" max="14339" width="10.33203125" style="97" customWidth="1"/>
    <col min="14340" max="14345" width="13.77734375" style="97" customWidth="1"/>
    <col min="14346" max="14346" width="9.77734375" style="97" customWidth="1"/>
    <col min="14347" max="14347" width="3.33203125" style="97" customWidth="1"/>
    <col min="14348" max="14592" width="8.88671875" style="97"/>
    <col min="14593" max="14593" width="8.6640625" style="97" customWidth="1"/>
    <col min="14594" max="14594" width="16" style="97" customWidth="1"/>
    <col min="14595" max="14595" width="10.33203125" style="97" customWidth="1"/>
    <col min="14596" max="14601" width="13.77734375" style="97" customWidth="1"/>
    <col min="14602" max="14602" width="9.77734375" style="97" customWidth="1"/>
    <col min="14603" max="14603" width="3.33203125" style="97" customWidth="1"/>
    <col min="14604" max="14848" width="8.88671875" style="97"/>
    <col min="14849" max="14849" width="8.6640625" style="97" customWidth="1"/>
    <col min="14850" max="14850" width="16" style="97" customWidth="1"/>
    <col min="14851" max="14851" width="10.33203125" style="97" customWidth="1"/>
    <col min="14852" max="14857" width="13.77734375" style="97" customWidth="1"/>
    <col min="14858" max="14858" width="9.77734375" style="97" customWidth="1"/>
    <col min="14859" max="14859" width="3.33203125" style="97" customWidth="1"/>
    <col min="14860" max="15104" width="8.88671875" style="97"/>
    <col min="15105" max="15105" width="8.6640625" style="97" customWidth="1"/>
    <col min="15106" max="15106" width="16" style="97" customWidth="1"/>
    <col min="15107" max="15107" width="10.33203125" style="97" customWidth="1"/>
    <col min="15108" max="15113" width="13.77734375" style="97" customWidth="1"/>
    <col min="15114" max="15114" width="9.77734375" style="97" customWidth="1"/>
    <col min="15115" max="15115" width="3.33203125" style="97" customWidth="1"/>
    <col min="15116" max="15360" width="8.88671875" style="97"/>
    <col min="15361" max="15361" width="8.6640625" style="97" customWidth="1"/>
    <col min="15362" max="15362" width="16" style="97" customWidth="1"/>
    <col min="15363" max="15363" width="10.33203125" style="97" customWidth="1"/>
    <col min="15364" max="15369" width="13.77734375" style="97" customWidth="1"/>
    <col min="15370" max="15370" width="9.77734375" style="97" customWidth="1"/>
    <col min="15371" max="15371" width="3.33203125" style="97" customWidth="1"/>
    <col min="15372" max="15616" width="8.88671875" style="97"/>
    <col min="15617" max="15617" width="8.6640625" style="97" customWidth="1"/>
    <col min="15618" max="15618" width="16" style="97" customWidth="1"/>
    <col min="15619" max="15619" width="10.33203125" style="97" customWidth="1"/>
    <col min="15620" max="15625" width="13.77734375" style="97" customWidth="1"/>
    <col min="15626" max="15626" width="9.77734375" style="97" customWidth="1"/>
    <col min="15627" max="15627" width="3.33203125" style="97" customWidth="1"/>
    <col min="15628" max="15872" width="8.88671875" style="97"/>
    <col min="15873" max="15873" width="8.6640625" style="97" customWidth="1"/>
    <col min="15874" max="15874" width="16" style="97" customWidth="1"/>
    <col min="15875" max="15875" width="10.33203125" style="97" customWidth="1"/>
    <col min="15876" max="15881" width="13.77734375" style="97" customWidth="1"/>
    <col min="15882" max="15882" width="9.77734375" style="97" customWidth="1"/>
    <col min="15883" max="15883" width="3.33203125" style="97" customWidth="1"/>
    <col min="15884" max="16128" width="8.88671875" style="97"/>
    <col min="16129" max="16129" width="8.6640625" style="97" customWidth="1"/>
    <col min="16130" max="16130" width="16" style="97" customWidth="1"/>
    <col min="16131" max="16131" width="10.33203125" style="97" customWidth="1"/>
    <col min="16132" max="16137" width="13.77734375" style="97" customWidth="1"/>
    <col min="16138" max="16138" width="9.77734375" style="97" customWidth="1"/>
    <col min="16139" max="16139" width="3.33203125" style="97" customWidth="1"/>
    <col min="16140" max="16384" width="8.88671875" style="97"/>
  </cols>
  <sheetData>
    <row r="1" spans="1:11" s="174" customFormat="1" ht="27" x14ac:dyDescent="0.15">
      <c r="A1" s="488" t="s">
        <v>359</v>
      </c>
      <c r="B1" s="488"/>
      <c r="C1" s="488"/>
      <c r="D1" s="488"/>
      <c r="E1" s="488"/>
      <c r="F1" s="488"/>
      <c r="G1" s="488"/>
      <c r="H1" s="488"/>
      <c r="I1" s="488"/>
      <c r="J1" s="488"/>
      <c r="K1" s="175"/>
    </row>
    <row r="2" spans="1:11" s="174" customFormat="1" ht="14.25" thickBot="1" x14ac:dyDescent="0.2">
      <c r="A2" s="29"/>
      <c r="B2" s="29"/>
      <c r="C2" s="424"/>
      <c r="D2" s="176"/>
      <c r="E2" s="176"/>
      <c r="F2" s="176"/>
      <c r="G2" s="176"/>
      <c r="H2" s="176"/>
      <c r="I2" s="425"/>
      <c r="K2" s="175"/>
    </row>
    <row r="3" spans="1:11" s="177" customFormat="1" ht="21" customHeight="1" x14ac:dyDescent="0.15">
      <c r="A3" s="572" t="s">
        <v>360</v>
      </c>
      <c r="B3" s="574" t="s">
        <v>361</v>
      </c>
      <c r="C3" s="576" t="s">
        <v>362</v>
      </c>
      <c r="D3" s="578" t="s">
        <v>363</v>
      </c>
      <c r="E3" s="580" t="s">
        <v>364</v>
      </c>
      <c r="F3" s="580"/>
      <c r="G3" s="580"/>
      <c r="H3" s="580"/>
      <c r="I3" s="581" t="s">
        <v>365</v>
      </c>
      <c r="J3" s="583" t="s">
        <v>366</v>
      </c>
    </row>
    <row r="4" spans="1:11" s="177" customFormat="1" ht="21" customHeight="1" x14ac:dyDescent="0.15">
      <c r="A4" s="573"/>
      <c r="B4" s="575"/>
      <c r="C4" s="577"/>
      <c r="D4" s="579"/>
      <c r="E4" s="407" t="s">
        <v>367</v>
      </c>
      <c r="F4" s="407" t="s">
        <v>368</v>
      </c>
      <c r="G4" s="407" t="s">
        <v>369</v>
      </c>
      <c r="H4" s="407" t="s">
        <v>370</v>
      </c>
      <c r="I4" s="582"/>
      <c r="J4" s="584"/>
    </row>
    <row r="5" spans="1:11" s="174" customFormat="1" ht="21" customHeight="1" x14ac:dyDescent="0.15">
      <c r="A5" s="178">
        <v>1</v>
      </c>
      <c r="B5" s="179" t="s">
        <v>371</v>
      </c>
      <c r="C5" s="179" t="s">
        <v>372</v>
      </c>
      <c r="D5" s="292">
        <v>52188000</v>
      </c>
      <c r="E5" s="293">
        <v>5218800</v>
      </c>
      <c r="F5" s="293">
        <v>7491000</v>
      </c>
      <c r="G5" s="293">
        <v>480000</v>
      </c>
      <c r="H5" s="294">
        <v>1872750</v>
      </c>
      <c r="I5" s="291">
        <f>D5+E5+F5+G5+H5</f>
        <v>67250550</v>
      </c>
      <c r="J5" s="180"/>
      <c r="K5" s="175"/>
    </row>
    <row r="6" spans="1:11" s="174" customFormat="1" ht="21" customHeight="1" x14ac:dyDescent="0.15">
      <c r="A6" s="178">
        <v>2</v>
      </c>
      <c r="B6" s="179" t="s">
        <v>373</v>
      </c>
      <c r="C6" s="179" t="s">
        <v>374</v>
      </c>
      <c r="D6" s="295">
        <v>45564000</v>
      </c>
      <c r="E6" s="296">
        <v>4556400</v>
      </c>
      <c r="F6" s="296">
        <v>6540200</v>
      </c>
      <c r="G6" s="296">
        <v>720000</v>
      </c>
      <c r="H6" s="297">
        <v>1635050</v>
      </c>
      <c r="I6" s="291">
        <f t="shared" ref="I6:I57" si="0">D6+E6+F6+G6+H6</f>
        <v>59015650</v>
      </c>
      <c r="J6" s="181"/>
      <c r="K6" s="175"/>
    </row>
    <row r="7" spans="1:11" s="174" customFormat="1" ht="21" customHeight="1" x14ac:dyDescent="0.15">
      <c r="A7" s="178">
        <v>3</v>
      </c>
      <c r="B7" s="179" t="s">
        <v>375</v>
      </c>
      <c r="C7" s="290" t="s">
        <v>372</v>
      </c>
      <c r="D7" s="295">
        <v>25536000</v>
      </c>
      <c r="E7" s="296">
        <v>2553600</v>
      </c>
      <c r="F7" s="296">
        <v>3665400</v>
      </c>
      <c r="G7" s="296">
        <v>720000</v>
      </c>
      <c r="H7" s="297">
        <v>916350</v>
      </c>
      <c r="I7" s="291">
        <f t="shared" si="0"/>
        <v>33391350</v>
      </c>
      <c r="J7" s="182"/>
      <c r="K7" s="175"/>
    </row>
    <row r="8" spans="1:11" s="174" customFormat="1" ht="21" customHeight="1" x14ac:dyDescent="0.15">
      <c r="A8" s="178">
        <v>4</v>
      </c>
      <c r="B8" s="179" t="s">
        <v>376</v>
      </c>
      <c r="C8" s="290" t="s">
        <v>377</v>
      </c>
      <c r="D8" s="295">
        <v>29832000</v>
      </c>
      <c r="E8" s="296">
        <v>2983200</v>
      </c>
      <c r="F8" s="296">
        <v>4282000</v>
      </c>
      <c r="G8" s="296">
        <v>0</v>
      </c>
      <c r="H8" s="297">
        <v>1070500</v>
      </c>
      <c r="I8" s="291">
        <f t="shared" si="0"/>
        <v>38167700</v>
      </c>
      <c r="J8" s="182"/>
      <c r="K8" s="175"/>
    </row>
    <row r="9" spans="1:11" s="174" customFormat="1" ht="21" customHeight="1" x14ac:dyDescent="0.15">
      <c r="A9" s="178">
        <v>5</v>
      </c>
      <c r="B9" s="179" t="s">
        <v>378</v>
      </c>
      <c r="C9" s="290" t="s">
        <v>379</v>
      </c>
      <c r="D9" s="295">
        <v>38496000</v>
      </c>
      <c r="E9" s="296">
        <v>3849600</v>
      </c>
      <c r="F9" s="296">
        <v>5525600</v>
      </c>
      <c r="G9" s="296">
        <v>720000</v>
      </c>
      <c r="H9" s="297">
        <v>1381400</v>
      </c>
      <c r="I9" s="291">
        <f t="shared" si="0"/>
        <v>49972600</v>
      </c>
      <c r="J9" s="182"/>
      <c r="K9" s="175"/>
    </row>
    <row r="10" spans="1:11" s="174" customFormat="1" ht="21" customHeight="1" x14ac:dyDescent="0.15">
      <c r="A10" s="178">
        <v>6</v>
      </c>
      <c r="B10" s="179" t="s">
        <v>380</v>
      </c>
      <c r="C10" s="290" t="s">
        <v>372</v>
      </c>
      <c r="D10" s="295">
        <v>27684000</v>
      </c>
      <c r="E10" s="296">
        <v>2768400</v>
      </c>
      <c r="F10" s="296">
        <v>3973600</v>
      </c>
      <c r="G10" s="296">
        <v>0</v>
      </c>
      <c r="H10" s="297">
        <v>993400</v>
      </c>
      <c r="I10" s="291">
        <f t="shared" si="0"/>
        <v>35419400</v>
      </c>
      <c r="J10" s="182"/>
      <c r="K10" s="175"/>
    </row>
    <row r="11" spans="1:11" s="174" customFormat="1" ht="21" customHeight="1" x14ac:dyDescent="0.15">
      <c r="A11" s="178">
        <v>7</v>
      </c>
      <c r="B11" s="179" t="s">
        <v>381</v>
      </c>
      <c r="C11" s="290" t="s">
        <v>377</v>
      </c>
      <c r="D11" s="298">
        <v>27684000</v>
      </c>
      <c r="E11" s="299">
        <v>2768400</v>
      </c>
      <c r="F11" s="299">
        <v>3973600</v>
      </c>
      <c r="G11" s="299">
        <v>0</v>
      </c>
      <c r="H11" s="300">
        <v>993400</v>
      </c>
      <c r="I11" s="291">
        <f t="shared" si="0"/>
        <v>35419400</v>
      </c>
      <c r="J11" s="182"/>
      <c r="K11" s="175"/>
    </row>
    <row r="12" spans="1:11" s="174" customFormat="1" ht="21" customHeight="1" x14ac:dyDescent="0.15">
      <c r="A12" s="178">
        <v>8</v>
      </c>
      <c r="B12" s="179" t="s">
        <v>382</v>
      </c>
      <c r="C12" s="290" t="s">
        <v>383</v>
      </c>
      <c r="D12" s="295">
        <v>34188000</v>
      </c>
      <c r="E12" s="296">
        <v>3418800</v>
      </c>
      <c r="F12" s="296">
        <v>4907200</v>
      </c>
      <c r="G12" s="296">
        <v>0</v>
      </c>
      <c r="H12" s="297">
        <v>1226800</v>
      </c>
      <c r="I12" s="291">
        <f t="shared" si="0"/>
        <v>43740800</v>
      </c>
      <c r="J12" s="182"/>
      <c r="K12" s="175"/>
    </row>
    <row r="13" spans="1:11" s="174" customFormat="1" ht="21" customHeight="1" x14ac:dyDescent="0.15">
      <c r="A13" s="178">
        <v>9</v>
      </c>
      <c r="B13" s="179" t="s">
        <v>384</v>
      </c>
      <c r="C13" s="290" t="s">
        <v>374</v>
      </c>
      <c r="D13" s="295">
        <v>48012000</v>
      </c>
      <c r="E13" s="296">
        <v>4801200</v>
      </c>
      <c r="F13" s="296">
        <v>6891600</v>
      </c>
      <c r="G13" s="296">
        <v>0</v>
      </c>
      <c r="H13" s="297">
        <v>1722900</v>
      </c>
      <c r="I13" s="291">
        <f t="shared" si="0"/>
        <v>61427700</v>
      </c>
      <c r="J13" s="182"/>
      <c r="K13" s="175"/>
    </row>
    <row r="14" spans="1:11" s="174" customFormat="1" ht="21" customHeight="1" x14ac:dyDescent="0.15">
      <c r="A14" s="178">
        <v>10</v>
      </c>
      <c r="B14" s="179" t="s">
        <v>385</v>
      </c>
      <c r="C14" s="290" t="s">
        <v>386</v>
      </c>
      <c r="D14" s="298">
        <v>40776000</v>
      </c>
      <c r="E14" s="299">
        <v>4077600</v>
      </c>
      <c r="F14" s="299">
        <v>5853000</v>
      </c>
      <c r="G14" s="299">
        <v>0</v>
      </c>
      <c r="H14" s="300">
        <v>1463250</v>
      </c>
      <c r="I14" s="291">
        <f t="shared" si="0"/>
        <v>52169850</v>
      </c>
      <c r="J14" s="182"/>
      <c r="K14" s="175"/>
    </row>
    <row r="15" spans="1:11" s="174" customFormat="1" ht="21" customHeight="1" x14ac:dyDescent="0.15">
      <c r="A15" s="178">
        <v>11</v>
      </c>
      <c r="B15" s="179" t="s">
        <v>387</v>
      </c>
      <c r="C15" s="290" t="s">
        <v>388</v>
      </c>
      <c r="D15" s="295">
        <v>29904000</v>
      </c>
      <c r="E15" s="296">
        <v>2990400</v>
      </c>
      <c r="F15" s="296">
        <v>4292400</v>
      </c>
      <c r="G15" s="296">
        <v>480000</v>
      </c>
      <c r="H15" s="297">
        <v>1073100</v>
      </c>
      <c r="I15" s="291">
        <f t="shared" si="0"/>
        <v>38739900</v>
      </c>
      <c r="J15" s="182"/>
      <c r="K15" s="175"/>
    </row>
    <row r="16" spans="1:11" s="174" customFormat="1" ht="21" customHeight="1" x14ac:dyDescent="0.15">
      <c r="A16" s="178">
        <v>12</v>
      </c>
      <c r="B16" s="179" t="s">
        <v>389</v>
      </c>
      <c r="C16" s="290" t="s">
        <v>390</v>
      </c>
      <c r="D16" s="295">
        <v>29184000</v>
      </c>
      <c r="E16" s="296">
        <v>2918400</v>
      </c>
      <c r="F16" s="296">
        <v>8378000</v>
      </c>
      <c r="G16" s="296">
        <v>960000</v>
      </c>
      <c r="H16" s="297"/>
      <c r="I16" s="291">
        <f t="shared" si="0"/>
        <v>41440400</v>
      </c>
      <c r="J16" s="182"/>
      <c r="K16" s="175"/>
    </row>
    <row r="17" spans="1:11" s="174" customFormat="1" ht="21" customHeight="1" x14ac:dyDescent="0.15">
      <c r="A17" s="178">
        <v>13</v>
      </c>
      <c r="B17" s="179" t="s">
        <v>391</v>
      </c>
      <c r="C17" s="290" t="s">
        <v>377</v>
      </c>
      <c r="D17" s="295">
        <v>23820000</v>
      </c>
      <c r="E17" s="296">
        <v>2382000</v>
      </c>
      <c r="F17" s="296">
        <v>6838000</v>
      </c>
      <c r="G17" s="296">
        <v>0</v>
      </c>
      <c r="H17" s="297"/>
      <c r="I17" s="291">
        <f t="shared" si="0"/>
        <v>33040000</v>
      </c>
      <c r="J17" s="182"/>
      <c r="K17" s="175"/>
    </row>
    <row r="18" spans="1:11" s="174" customFormat="1" ht="21" customHeight="1" x14ac:dyDescent="0.15">
      <c r="A18" s="178">
        <v>14</v>
      </c>
      <c r="B18" s="179" t="s">
        <v>392</v>
      </c>
      <c r="C18" s="290" t="s">
        <v>393</v>
      </c>
      <c r="D18" s="295">
        <v>22680000</v>
      </c>
      <c r="E18" s="296">
        <v>2268000</v>
      </c>
      <c r="F18" s="296">
        <v>6510800</v>
      </c>
      <c r="G18" s="296">
        <v>720000</v>
      </c>
      <c r="H18" s="297"/>
      <c r="I18" s="291">
        <f t="shared" si="0"/>
        <v>32178800</v>
      </c>
      <c r="J18" s="182"/>
      <c r="K18" s="175"/>
    </row>
    <row r="19" spans="1:11" s="174" customFormat="1" ht="21" customHeight="1" x14ac:dyDescent="0.15">
      <c r="A19" s="178">
        <v>15</v>
      </c>
      <c r="B19" s="179" t="s">
        <v>394</v>
      </c>
      <c r="C19" s="290" t="s">
        <v>379</v>
      </c>
      <c r="D19" s="298">
        <v>39564000</v>
      </c>
      <c r="E19" s="299">
        <v>3956400</v>
      </c>
      <c r="F19" s="299">
        <v>11358000</v>
      </c>
      <c r="G19" s="299">
        <v>480000</v>
      </c>
      <c r="H19" s="300"/>
      <c r="I19" s="291">
        <f t="shared" si="0"/>
        <v>55358400</v>
      </c>
      <c r="J19" s="182"/>
      <c r="K19" s="175"/>
    </row>
    <row r="20" spans="1:11" s="174" customFormat="1" ht="21" customHeight="1" x14ac:dyDescent="0.15">
      <c r="A20" s="178">
        <v>16</v>
      </c>
      <c r="B20" s="179" t="s">
        <v>395</v>
      </c>
      <c r="C20" s="290" t="s">
        <v>372</v>
      </c>
      <c r="D20" s="298">
        <v>38352000</v>
      </c>
      <c r="E20" s="299">
        <v>3835200</v>
      </c>
      <c r="F20" s="299">
        <v>11010000</v>
      </c>
      <c r="G20" s="299">
        <v>240000</v>
      </c>
      <c r="H20" s="300"/>
      <c r="I20" s="291">
        <f t="shared" si="0"/>
        <v>53437200</v>
      </c>
      <c r="J20" s="182"/>
      <c r="K20" s="175"/>
    </row>
    <row r="21" spans="1:11" s="174" customFormat="1" ht="21" customHeight="1" x14ac:dyDescent="0.15">
      <c r="A21" s="178">
        <v>17</v>
      </c>
      <c r="B21" s="179" t="s">
        <v>396</v>
      </c>
      <c r="C21" s="290" t="s">
        <v>372</v>
      </c>
      <c r="D21" s="298">
        <v>34752000</v>
      </c>
      <c r="E21" s="299">
        <v>3475200</v>
      </c>
      <c r="F21" s="299">
        <v>9976400</v>
      </c>
      <c r="G21" s="299">
        <v>0</v>
      </c>
      <c r="H21" s="300"/>
      <c r="I21" s="291">
        <f t="shared" si="0"/>
        <v>48203600</v>
      </c>
      <c r="J21" s="182"/>
      <c r="K21" s="175"/>
    </row>
    <row r="22" spans="1:11" s="174" customFormat="1" ht="21" customHeight="1" x14ac:dyDescent="0.15">
      <c r="A22" s="178">
        <v>18</v>
      </c>
      <c r="B22" s="179" t="s">
        <v>397</v>
      </c>
      <c r="C22" s="290" t="s">
        <v>398</v>
      </c>
      <c r="D22" s="295">
        <v>22044000</v>
      </c>
      <c r="E22" s="296">
        <v>2204400</v>
      </c>
      <c r="F22" s="296">
        <v>6328400</v>
      </c>
      <c r="G22" s="296">
        <v>0</v>
      </c>
      <c r="H22" s="297"/>
      <c r="I22" s="291">
        <f t="shared" si="0"/>
        <v>30576800</v>
      </c>
      <c r="J22" s="182"/>
      <c r="K22" s="175"/>
    </row>
    <row r="23" spans="1:11" s="174" customFormat="1" ht="21" customHeight="1" x14ac:dyDescent="0.15">
      <c r="A23" s="178">
        <v>19</v>
      </c>
      <c r="B23" s="179" t="s">
        <v>399</v>
      </c>
      <c r="C23" s="290" t="s">
        <v>379</v>
      </c>
      <c r="D23" s="295">
        <v>27900000</v>
      </c>
      <c r="E23" s="296">
        <v>2790000</v>
      </c>
      <c r="F23" s="296">
        <v>8009200</v>
      </c>
      <c r="G23" s="296">
        <v>0</v>
      </c>
      <c r="H23" s="297"/>
      <c r="I23" s="291">
        <f t="shared" si="0"/>
        <v>38699200</v>
      </c>
      <c r="J23" s="182"/>
      <c r="K23" s="175"/>
    </row>
    <row r="24" spans="1:11" s="174" customFormat="1" ht="21" customHeight="1" x14ac:dyDescent="0.15">
      <c r="A24" s="178">
        <v>20</v>
      </c>
      <c r="B24" s="179" t="s">
        <v>400</v>
      </c>
      <c r="C24" s="290" t="s">
        <v>401</v>
      </c>
      <c r="D24" s="295">
        <v>25536000</v>
      </c>
      <c r="E24" s="296">
        <v>2553600</v>
      </c>
      <c r="F24" s="296">
        <v>7330800</v>
      </c>
      <c r="G24" s="296">
        <v>0</v>
      </c>
      <c r="H24" s="297"/>
      <c r="I24" s="291">
        <f t="shared" si="0"/>
        <v>35420400</v>
      </c>
      <c r="J24" s="182"/>
      <c r="K24" s="175"/>
    </row>
    <row r="25" spans="1:11" s="174" customFormat="1" ht="21" customHeight="1" x14ac:dyDescent="0.15">
      <c r="A25" s="178">
        <v>21</v>
      </c>
      <c r="B25" s="179" t="s">
        <v>402</v>
      </c>
      <c r="C25" s="301" t="s">
        <v>403</v>
      </c>
      <c r="D25" s="295">
        <v>23352000</v>
      </c>
      <c r="E25" s="296">
        <v>2335200</v>
      </c>
      <c r="F25" s="296">
        <v>6703600</v>
      </c>
      <c r="G25" s="296">
        <v>0</v>
      </c>
      <c r="H25" s="302"/>
      <c r="I25" s="291">
        <f t="shared" si="0"/>
        <v>32390800</v>
      </c>
      <c r="J25" s="182"/>
      <c r="K25" s="175"/>
    </row>
    <row r="26" spans="1:11" s="174" customFormat="1" ht="21" customHeight="1" thickBot="1" x14ac:dyDescent="0.2">
      <c r="A26" s="84">
        <v>22</v>
      </c>
      <c r="B26" s="324" t="s">
        <v>404</v>
      </c>
      <c r="C26" s="324" t="s">
        <v>390</v>
      </c>
      <c r="D26" s="325">
        <v>27132000</v>
      </c>
      <c r="E26" s="326">
        <v>2713200</v>
      </c>
      <c r="F26" s="326">
        <v>7788800</v>
      </c>
      <c r="G26" s="326">
        <v>720000</v>
      </c>
      <c r="H26" s="327"/>
      <c r="I26" s="328">
        <f t="shared" si="0"/>
        <v>38354000</v>
      </c>
      <c r="J26" s="183"/>
      <c r="K26" s="175"/>
    </row>
    <row r="27" spans="1:11" s="174" customFormat="1" ht="21" customHeight="1" x14ac:dyDescent="0.15">
      <c r="A27" s="329">
        <v>23</v>
      </c>
      <c r="B27" s="330" t="s">
        <v>405</v>
      </c>
      <c r="C27" s="331" t="s">
        <v>406</v>
      </c>
      <c r="D27" s="332">
        <v>29400000</v>
      </c>
      <c r="E27" s="333">
        <v>2940000</v>
      </c>
      <c r="F27" s="333">
        <v>8440000</v>
      </c>
      <c r="G27" s="333">
        <v>0</v>
      </c>
      <c r="H27" s="334"/>
      <c r="I27" s="335">
        <f t="shared" si="0"/>
        <v>40780000</v>
      </c>
      <c r="J27" s="336"/>
      <c r="K27" s="175"/>
    </row>
    <row r="28" spans="1:11" s="174" customFormat="1" ht="21" customHeight="1" x14ac:dyDescent="0.15">
      <c r="A28" s="178">
        <v>24</v>
      </c>
      <c r="B28" s="179" t="s">
        <v>397</v>
      </c>
      <c r="C28" s="290" t="s">
        <v>407</v>
      </c>
      <c r="D28" s="295">
        <v>22044000</v>
      </c>
      <c r="E28" s="296">
        <v>2204400</v>
      </c>
      <c r="F28" s="296">
        <v>6328400</v>
      </c>
      <c r="G28" s="296">
        <v>0</v>
      </c>
      <c r="H28" s="297"/>
      <c r="I28" s="291">
        <f t="shared" si="0"/>
        <v>30576800</v>
      </c>
      <c r="J28" s="182"/>
      <c r="K28" s="175"/>
    </row>
    <row r="29" spans="1:11" s="174" customFormat="1" ht="21" customHeight="1" x14ac:dyDescent="0.15">
      <c r="A29" s="178">
        <v>25</v>
      </c>
      <c r="B29" s="179" t="s">
        <v>408</v>
      </c>
      <c r="C29" s="290" t="s">
        <v>390</v>
      </c>
      <c r="D29" s="295">
        <v>26340000</v>
      </c>
      <c r="E29" s="296">
        <v>2634000</v>
      </c>
      <c r="F29" s="296">
        <v>7561600</v>
      </c>
      <c r="G29" s="296">
        <v>0</v>
      </c>
      <c r="H29" s="297"/>
      <c r="I29" s="291">
        <f t="shared" si="0"/>
        <v>36535600</v>
      </c>
      <c r="J29" s="182"/>
      <c r="K29" s="175"/>
    </row>
    <row r="30" spans="1:11" s="174" customFormat="1" ht="21" customHeight="1" x14ac:dyDescent="0.15">
      <c r="A30" s="178">
        <v>26</v>
      </c>
      <c r="B30" s="179" t="s">
        <v>409</v>
      </c>
      <c r="C30" s="290" t="s">
        <v>377</v>
      </c>
      <c r="D30" s="304">
        <v>24780000</v>
      </c>
      <c r="E30" s="296">
        <v>2478000</v>
      </c>
      <c r="F30" s="296">
        <v>7113600</v>
      </c>
      <c r="G30" s="296">
        <v>0</v>
      </c>
      <c r="H30" s="297"/>
      <c r="I30" s="291">
        <f t="shared" si="0"/>
        <v>34371600</v>
      </c>
      <c r="J30" s="182"/>
      <c r="K30" s="175"/>
    </row>
    <row r="31" spans="1:11" s="174" customFormat="1" ht="21" customHeight="1" x14ac:dyDescent="0.15">
      <c r="A31" s="178">
        <v>27</v>
      </c>
      <c r="B31" s="179" t="s">
        <v>410</v>
      </c>
      <c r="C31" s="290" t="s">
        <v>379</v>
      </c>
      <c r="D31" s="304">
        <v>22680000</v>
      </c>
      <c r="E31" s="296">
        <v>2268000</v>
      </c>
      <c r="F31" s="296">
        <v>6510800</v>
      </c>
      <c r="G31" s="296">
        <v>0</v>
      </c>
      <c r="H31" s="297"/>
      <c r="I31" s="291">
        <f t="shared" si="0"/>
        <v>31458800</v>
      </c>
      <c r="J31" s="182"/>
      <c r="K31" s="175"/>
    </row>
    <row r="32" spans="1:11" s="174" customFormat="1" ht="21" customHeight="1" x14ac:dyDescent="0.15">
      <c r="A32" s="178">
        <v>28</v>
      </c>
      <c r="B32" s="179" t="s">
        <v>397</v>
      </c>
      <c r="C32" s="290" t="s">
        <v>411</v>
      </c>
      <c r="D32" s="304">
        <v>22044000</v>
      </c>
      <c r="E32" s="296">
        <v>2204400</v>
      </c>
      <c r="F32" s="296">
        <v>6328400</v>
      </c>
      <c r="G32" s="296">
        <v>0</v>
      </c>
      <c r="H32" s="297"/>
      <c r="I32" s="291">
        <f t="shared" si="0"/>
        <v>30576800</v>
      </c>
      <c r="J32" s="182"/>
      <c r="K32" s="175"/>
    </row>
    <row r="33" spans="1:11" s="174" customFormat="1" ht="21" customHeight="1" x14ac:dyDescent="0.15">
      <c r="A33" s="178">
        <v>29</v>
      </c>
      <c r="B33" s="179" t="s">
        <v>400</v>
      </c>
      <c r="C33" s="290" t="s">
        <v>412</v>
      </c>
      <c r="D33" s="304">
        <v>25536000</v>
      </c>
      <c r="E33" s="296">
        <v>2553600</v>
      </c>
      <c r="F33" s="296">
        <v>7330800</v>
      </c>
      <c r="G33" s="296">
        <v>0</v>
      </c>
      <c r="H33" s="297"/>
      <c r="I33" s="291">
        <f t="shared" si="0"/>
        <v>35420400</v>
      </c>
      <c r="J33" s="182"/>
      <c r="K33" s="175"/>
    </row>
    <row r="34" spans="1:11" s="174" customFormat="1" ht="21" customHeight="1" x14ac:dyDescent="0.15">
      <c r="A34" s="178">
        <v>30</v>
      </c>
      <c r="B34" s="179" t="s">
        <v>413</v>
      </c>
      <c r="C34" s="290" t="s">
        <v>379</v>
      </c>
      <c r="D34" s="304">
        <v>33204000</v>
      </c>
      <c r="E34" s="296">
        <v>3320400</v>
      </c>
      <c r="F34" s="296">
        <v>9532000</v>
      </c>
      <c r="G34" s="296">
        <v>480000</v>
      </c>
      <c r="H34" s="297"/>
      <c r="I34" s="291">
        <f t="shared" si="0"/>
        <v>46536400</v>
      </c>
      <c r="J34" s="182"/>
      <c r="K34" s="175"/>
    </row>
    <row r="35" spans="1:11" s="174" customFormat="1" ht="21" customHeight="1" x14ac:dyDescent="0.15">
      <c r="A35" s="178">
        <v>31</v>
      </c>
      <c r="B35" s="179" t="s">
        <v>400</v>
      </c>
      <c r="C35" s="179" t="s">
        <v>411</v>
      </c>
      <c r="D35" s="304">
        <v>25536000</v>
      </c>
      <c r="E35" s="296">
        <v>2553600</v>
      </c>
      <c r="F35" s="296">
        <v>7330800</v>
      </c>
      <c r="G35" s="296">
        <v>0</v>
      </c>
      <c r="H35" s="297"/>
      <c r="I35" s="291">
        <f t="shared" si="0"/>
        <v>35420400</v>
      </c>
      <c r="J35" s="182"/>
      <c r="K35" s="175"/>
    </row>
    <row r="36" spans="1:11" s="174" customFormat="1" ht="21" customHeight="1" x14ac:dyDescent="0.15">
      <c r="A36" s="178">
        <v>32</v>
      </c>
      <c r="B36" s="179" t="s">
        <v>414</v>
      </c>
      <c r="C36" s="290" t="s">
        <v>390</v>
      </c>
      <c r="D36" s="295">
        <v>23352000</v>
      </c>
      <c r="E36" s="296">
        <v>2335200</v>
      </c>
      <c r="F36" s="296">
        <v>6703600</v>
      </c>
      <c r="G36" s="296">
        <v>0</v>
      </c>
      <c r="H36" s="297"/>
      <c r="I36" s="291">
        <f t="shared" si="0"/>
        <v>32390800</v>
      </c>
      <c r="J36" s="182"/>
      <c r="K36" s="175"/>
    </row>
    <row r="37" spans="1:11" s="174" customFormat="1" ht="21" customHeight="1" x14ac:dyDescent="0.15">
      <c r="A37" s="178">
        <v>33</v>
      </c>
      <c r="B37" s="179" t="s">
        <v>414</v>
      </c>
      <c r="C37" s="290" t="s">
        <v>383</v>
      </c>
      <c r="D37" s="295">
        <v>23352000</v>
      </c>
      <c r="E37" s="296">
        <v>2335200</v>
      </c>
      <c r="F37" s="296">
        <v>6703600</v>
      </c>
      <c r="G37" s="296">
        <v>0</v>
      </c>
      <c r="H37" s="297"/>
      <c r="I37" s="291">
        <f t="shared" si="0"/>
        <v>32390800</v>
      </c>
      <c r="J37" s="182"/>
      <c r="K37" s="175"/>
    </row>
    <row r="38" spans="1:11" s="174" customFormat="1" ht="21" customHeight="1" x14ac:dyDescent="0.15">
      <c r="A38" s="178">
        <v>34</v>
      </c>
      <c r="B38" s="179" t="s">
        <v>414</v>
      </c>
      <c r="C38" s="290" t="s">
        <v>379</v>
      </c>
      <c r="D38" s="295">
        <v>23352000</v>
      </c>
      <c r="E38" s="296">
        <v>2335200</v>
      </c>
      <c r="F38" s="296">
        <v>6703600</v>
      </c>
      <c r="G38" s="296">
        <v>240000</v>
      </c>
      <c r="H38" s="305"/>
      <c r="I38" s="291">
        <f t="shared" si="0"/>
        <v>32630800</v>
      </c>
      <c r="J38" s="182"/>
      <c r="K38" s="175"/>
    </row>
    <row r="39" spans="1:11" s="174" customFormat="1" ht="21" customHeight="1" x14ac:dyDescent="0.15">
      <c r="A39" s="178">
        <v>35</v>
      </c>
      <c r="B39" s="179" t="s">
        <v>397</v>
      </c>
      <c r="C39" s="290" t="s">
        <v>403</v>
      </c>
      <c r="D39" s="295">
        <v>22044000</v>
      </c>
      <c r="E39" s="296">
        <v>2204400</v>
      </c>
      <c r="F39" s="296">
        <v>6328400</v>
      </c>
      <c r="G39" s="296">
        <v>0</v>
      </c>
      <c r="H39" s="297"/>
      <c r="I39" s="291">
        <f t="shared" si="0"/>
        <v>30576800</v>
      </c>
      <c r="J39" s="182"/>
      <c r="K39" s="175"/>
    </row>
    <row r="40" spans="1:11" s="174" customFormat="1" ht="21" customHeight="1" x14ac:dyDescent="0.15">
      <c r="A40" s="178">
        <v>36</v>
      </c>
      <c r="B40" s="179" t="s">
        <v>397</v>
      </c>
      <c r="C40" s="290" t="s">
        <v>415</v>
      </c>
      <c r="D40" s="295">
        <v>22044000</v>
      </c>
      <c r="E40" s="296">
        <v>2204400</v>
      </c>
      <c r="F40" s="296">
        <v>6328400</v>
      </c>
      <c r="G40" s="296">
        <v>0</v>
      </c>
      <c r="H40" s="297"/>
      <c r="I40" s="291">
        <f t="shared" si="0"/>
        <v>30576800</v>
      </c>
      <c r="J40" s="182"/>
      <c r="K40" s="175"/>
    </row>
    <row r="41" spans="1:11" s="174" customFormat="1" ht="21" customHeight="1" x14ac:dyDescent="0.15">
      <c r="A41" s="178">
        <v>37</v>
      </c>
      <c r="B41" s="179" t="s">
        <v>397</v>
      </c>
      <c r="C41" s="303" t="s">
        <v>372</v>
      </c>
      <c r="D41" s="299">
        <v>22044000</v>
      </c>
      <c r="E41" s="299">
        <v>2204400</v>
      </c>
      <c r="F41" s="299">
        <v>6328400</v>
      </c>
      <c r="G41" s="299">
        <v>0</v>
      </c>
      <c r="H41" s="323"/>
      <c r="I41" s="291">
        <f t="shared" si="0"/>
        <v>30576800</v>
      </c>
      <c r="J41" s="182"/>
      <c r="K41" s="175"/>
    </row>
    <row r="42" spans="1:11" s="174" customFormat="1" ht="21" customHeight="1" x14ac:dyDescent="0.15">
      <c r="A42" s="178">
        <v>38</v>
      </c>
      <c r="B42" s="179" t="s">
        <v>410</v>
      </c>
      <c r="C42" s="322" t="s">
        <v>379</v>
      </c>
      <c r="D42" s="296">
        <v>11340000</v>
      </c>
      <c r="E42" s="296">
        <v>1134000</v>
      </c>
      <c r="F42" s="296">
        <v>3255200</v>
      </c>
      <c r="G42" s="296">
        <v>0</v>
      </c>
      <c r="H42" s="302"/>
      <c r="I42" s="291">
        <f t="shared" si="0"/>
        <v>15729200</v>
      </c>
      <c r="J42" s="182"/>
      <c r="K42" s="175"/>
    </row>
    <row r="43" spans="1:11" s="174" customFormat="1" ht="21" customHeight="1" x14ac:dyDescent="0.15">
      <c r="A43" s="178">
        <v>39</v>
      </c>
      <c r="B43" s="179" t="s">
        <v>410</v>
      </c>
      <c r="C43" s="322" t="s">
        <v>372</v>
      </c>
      <c r="D43" s="295">
        <v>11340000</v>
      </c>
      <c r="E43" s="296">
        <v>1134000</v>
      </c>
      <c r="F43" s="296">
        <v>3255200</v>
      </c>
      <c r="G43" s="296">
        <v>0</v>
      </c>
      <c r="H43" s="297"/>
      <c r="I43" s="291">
        <f t="shared" si="0"/>
        <v>15729200</v>
      </c>
      <c r="J43" s="182"/>
      <c r="K43" s="175"/>
    </row>
    <row r="44" spans="1:11" s="174" customFormat="1" ht="21" customHeight="1" x14ac:dyDescent="0.15">
      <c r="A44" s="178">
        <v>40</v>
      </c>
      <c r="B44" s="179" t="s">
        <v>410</v>
      </c>
      <c r="C44" s="322" t="s">
        <v>377</v>
      </c>
      <c r="D44" s="295">
        <v>11340000</v>
      </c>
      <c r="E44" s="296">
        <v>1134000</v>
      </c>
      <c r="F44" s="296">
        <v>3255200</v>
      </c>
      <c r="G44" s="296">
        <v>0</v>
      </c>
      <c r="H44" s="297"/>
      <c r="I44" s="291">
        <f t="shared" si="0"/>
        <v>15729200</v>
      </c>
      <c r="J44" s="182"/>
      <c r="K44" s="175"/>
    </row>
    <row r="45" spans="1:11" s="174" customFormat="1" ht="21" customHeight="1" x14ac:dyDescent="0.15">
      <c r="A45" s="178">
        <v>41</v>
      </c>
      <c r="B45" s="179" t="s">
        <v>410</v>
      </c>
      <c r="C45" s="322" t="s">
        <v>379</v>
      </c>
      <c r="D45" s="304">
        <v>11340000</v>
      </c>
      <c r="E45" s="296">
        <v>1134000</v>
      </c>
      <c r="F45" s="296">
        <v>3255200</v>
      </c>
      <c r="G45" s="296">
        <v>0</v>
      </c>
      <c r="H45" s="297"/>
      <c r="I45" s="291">
        <f t="shared" si="0"/>
        <v>15729200</v>
      </c>
      <c r="J45" s="182"/>
      <c r="K45" s="175"/>
    </row>
    <row r="46" spans="1:11" s="174" customFormat="1" ht="21" customHeight="1" x14ac:dyDescent="0.15">
      <c r="A46" s="178">
        <v>42</v>
      </c>
      <c r="B46" s="179" t="s">
        <v>410</v>
      </c>
      <c r="C46" s="322" t="s">
        <v>372</v>
      </c>
      <c r="D46" s="304">
        <v>11340000</v>
      </c>
      <c r="E46" s="296">
        <v>1134000</v>
      </c>
      <c r="F46" s="296">
        <v>3255200</v>
      </c>
      <c r="G46" s="296">
        <v>0</v>
      </c>
      <c r="H46" s="297"/>
      <c r="I46" s="291">
        <f t="shared" si="0"/>
        <v>15729200</v>
      </c>
      <c r="J46" s="182"/>
      <c r="K46" s="175"/>
    </row>
    <row r="47" spans="1:11" s="174" customFormat="1" ht="21" customHeight="1" x14ac:dyDescent="0.15">
      <c r="A47" s="178">
        <v>43</v>
      </c>
      <c r="B47" s="179" t="s">
        <v>410</v>
      </c>
      <c r="C47" s="322" t="s">
        <v>416</v>
      </c>
      <c r="D47" s="304">
        <v>11340000</v>
      </c>
      <c r="E47" s="296">
        <v>1134000</v>
      </c>
      <c r="F47" s="296">
        <v>3255200</v>
      </c>
      <c r="G47" s="296">
        <v>0</v>
      </c>
      <c r="H47" s="297"/>
      <c r="I47" s="291">
        <f t="shared" si="0"/>
        <v>15729200</v>
      </c>
      <c r="J47" s="182"/>
      <c r="K47" s="175"/>
    </row>
    <row r="48" spans="1:11" s="174" customFormat="1" ht="21" customHeight="1" x14ac:dyDescent="0.15">
      <c r="A48" s="178">
        <v>44</v>
      </c>
      <c r="B48" s="179" t="s">
        <v>410</v>
      </c>
      <c r="C48" s="322" t="s">
        <v>379</v>
      </c>
      <c r="D48" s="304">
        <v>11340000</v>
      </c>
      <c r="E48" s="296">
        <v>1134000</v>
      </c>
      <c r="F48" s="296">
        <v>3255200</v>
      </c>
      <c r="G48" s="296">
        <v>0</v>
      </c>
      <c r="H48" s="297"/>
      <c r="I48" s="291">
        <f t="shared" si="0"/>
        <v>15729200</v>
      </c>
      <c r="J48" s="182"/>
      <c r="K48" s="175"/>
    </row>
    <row r="49" spans="1:11" s="174" customFormat="1" ht="21" customHeight="1" x14ac:dyDescent="0.15">
      <c r="A49" s="178">
        <v>45</v>
      </c>
      <c r="B49" s="179" t="s">
        <v>410</v>
      </c>
      <c r="C49" s="322" t="s">
        <v>372</v>
      </c>
      <c r="D49" s="304">
        <v>11340000</v>
      </c>
      <c r="E49" s="296">
        <v>1134000</v>
      </c>
      <c r="F49" s="296">
        <v>3255200</v>
      </c>
      <c r="G49" s="296">
        <v>0</v>
      </c>
      <c r="H49" s="297"/>
      <c r="I49" s="291">
        <f t="shared" si="0"/>
        <v>15729200</v>
      </c>
      <c r="J49" s="182"/>
      <c r="K49" s="175"/>
    </row>
    <row r="50" spans="1:11" s="174" customFormat="1" ht="21" customHeight="1" x14ac:dyDescent="0.15">
      <c r="A50" s="178">
        <v>46</v>
      </c>
      <c r="B50" s="179" t="s">
        <v>417</v>
      </c>
      <c r="C50" s="322" t="s">
        <v>377</v>
      </c>
      <c r="D50" s="304">
        <v>11340000</v>
      </c>
      <c r="E50" s="296">
        <v>1134000</v>
      </c>
      <c r="F50" s="296">
        <v>3255200</v>
      </c>
      <c r="G50" s="296">
        <v>0</v>
      </c>
      <c r="H50" s="297"/>
      <c r="I50" s="291">
        <f t="shared" si="0"/>
        <v>15729200</v>
      </c>
      <c r="J50" s="182"/>
      <c r="K50" s="175"/>
    </row>
    <row r="51" spans="1:11" s="174" customFormat="1" ht="21" customHeight="1" thickBot="1" x14ac:dyDescent="0.2">
      <c r="A51" s="84">
        <v>47</v>
      </c>
      <c r="B51" s="324" t="s">
        <v>410</v>
      </c>
      <c r="C51" s="426" t="s">
        <v>379</v>
      </c>
      <c r="D51" s="325">
        <v>11340000</v>
      </c>
      <c r="E51" s="326">
        <v>1134000</v>
      </c>
      <c r="F51" s="326">
        <v>3255200</v>
      </c>
      <c r="G51" s="326">
        <v>0</v>
      </c>
      <c r="H51" s="327"/>
      <c r="I51" s="328">
        <f t="shared" si="0"/>
        <v>15729200</v>
      </c>
      <c r="J51" s="183"/>
      <c r="K51" s="175"/>
    </row>
    <row r="52" spans="1:11" s="174" customFormat="1" ht="21" customHeight="1" x14ac:dyDescent="0.15">
      <c r="A52" s="329">
        <v>48</v>
      </c>
      <c r="B52" s="330" t="s">
        <v>410</v>
      </c>
      <c r="C52" s="427" t="s">
        <v>372</v>
      </c>
      <c r="D52" s="332">
        <v>11340000</v>
      </c>
      <c r="E52" s="333">
        <v>1134000</v>
      </c>
      <c r="F52" s="333">
        <v>3255200</v>
      </c>
      <c r="G52" s="333">
        <v>0</v>
      </c>
      <c r="H52" s="334"/>
      <c r="I52" s="335">
        <f t="shared" si="0"/>
        <v>15729200</v>
      </c>
      <c r="J52" s="336"/>
      <c r="K52" s="175"/>
    </row>
    <row r="53" spans="1:11" s="174" customFormat="1" ht="21" customHeight="1" x14ac:dyDescent="0.15">
      <c r="A53" s="178">
        <v>49</v>
      </c>
      <c r="B53" s="179" t="s">
        <v>418</v>
      </c>
      <c r="C53" s="322" t="s">
        <v>377</v>
      </c>
      <c r="D53" s="295">
        <v>11340000</v>
      </c>
      <c r="E53" s="296">
        <v>1134000</v>
      </c>
      <c r="F53" s="296">
        <v>3255200</v>
      </c>
      <c r="G53" s="296">
        <v>0</v>
      </c>
      <c r="H53" s="305"/>
      <c r="I53" s="291">
        <f t="shared" si="0"/>
        <v>15729200</v>
      </c>
      <c r="J53" s="182"/>
      <c r="K53" s="175"/>
    </row>
    <row r="54" spans="1:11" s="174" customFormat="1" ht="21" customHeight="1" x14ac:dyDescent="0.15">
      <c r="A54" s="178">
        <v>51</v>
      </c>
      <c r="B54" s="179" t="s">
        <v>419</v>
      </c>
      <c r="C54" s="290" t="s">
        <v>420</v>
      </c>
      <c r="D54" s="295">
        <v>30708000</v>
      </c>
      <c r="E54" s="296">
        <v>0</v>
      </c>
      <c r="F54" s="296">
        <v>0</v>
      </c>
      <c r="G54" s="296">
        <v>0</v>
      </c>
      <c r="H54" s="297"/>
      <c r="I54" s="291">
        <f t="shared" si="0"/>
        <v>30708000</v>
      </c>
      <c r="J54" s="182"/>
      <c r="K54" s="175"/>
    </row>
    <row r="55" spans="1:11" s="174" customFormat="1" ht="21" customHeight="1" x14ac:dyDescent="0.15">
      <c r="A55" s="178">
        <v>52</v>
      </c>
      <c r="B55" s="179" t="s">
        <v>421</v>
      </c>
      <c r="C55" s="303" t="s">
        <v>372</v>
      </c>
      <c r="D55" s="299">
        <v>23352000</v>
      </c>
      <c r="E55" s="299">
        <v>2335200</v>
      </c>
      <c r="F55" s="299">
        <v>3351800</v>
      </c>
      <c r="G55" s="299">
        <v>720000</v>
      </c>
      <c r="H55" s="323">
        <v>837940</v>
      </c>
      <c r="I55" s="291">
        <f t="shared" si="0"/>
        <v>30596940</v>
      </c>
      <c r="J55" s="182"/>
      <c r="K55" s="175"/>
    </row>
    <row r="56" spans="1:11" s="174" customFormat="1" ht="21" customHeight="1" x14ac:dyDescent="0.15">
      <c r="A56" s="178">
        <v>53</v>
      </c>
      <c r="B56" s="179" t="s">
        <v>422</v>
      </c>
      <c r="C56" s="322" t="s">
        <v>379</v>
      </c>
      <c r="D56" s="296">
        <v>22116000</v>
      </c>
      <c r="E56" s="296">
        <v>2211600</v>
      </c>
      <c r="F56" s="296">
        <v>6348800</v>
      </c>
      <c r="G56" s="296">
        <v>480000</v>
      </c>
      <c r="H56" s="302"/>
      <c r="I56" s="291">
        <f t="shared" si="0"/>
        <v>31156400</v>
      </c>
      <c r="J56" s="182"/>
      <c r="K56" s="175"/>
    </row>
    <row r="57" spans="1:11" s="174" customFormat="1" ht="21" customHeight="1" x14ac:dyDescent="0.15">
      <c r="A57" s="178">
        <v>54</v>
      </c>
      <c r="B57" s="179" t="s">
        <v>423</v>
      </c>
      <c r="C57" s="303" t="s">
        <v>372</v>
      </c>
      <c r="D57" s="296">
        <v>22680000</v>
      </c>
      <c r="E57" s="296">
        <v>2268000</v>
      </c>
      <c r="F57" s="296">
        <v>6510800</v>
      </c>
      <c r="G57" s="296">
        <v>0</v>
      </c>
      <c r="H57" s="302"/>
      <c r="I57" s="291">
        <f t="shared" si="0"/>
        <v>31458800</v>
      </c>
      <c r="J57" s="182"/>
      <c r="K57" s="175"/>
    </row>
    <row r="58" spans="1:11" s="174" customFormat="1" ht="21" customHeight="1" thickBot="1" x14ac:dyDescent="0.2">
      <c r="A58" s="569" t="s">
        <v>424</v>
      </c>
      <c r="B58" s="570"/>
      <c r="C58" s="571"/>
      <c r="D58" s="234">
        <f t="shared" ref="D58:I58" si="1">SUM(D5:D57)</f>
        <v>1316868000</v>
      </c>
      <c r="E58" s="234">
        <f t="shared" si="1"/>
        <v>128616000</v>
      </c>
      <c r="F58" s="234">
        <f t="shared" si="1"/>
        <v>308473800</v>
      </c>
      <c r="G58" s="234">
        <f t="shared" si="1"/>
        <v>8160000</v>
      </c>
      <c r="H58" s="234">
        <f t="shared" si="1"/>
        <v>15186840</v>
      </c>
      <c r="I58" s="234">
        <f t="shared" si="1"/>
        <v>1777304640</v>
      </c>
      <c r="J58" s="183"/>
      <c r="K58" s="175"/>
    </row>
    <row r="59" spans="1:11" s="174" customFormat="1" ht="12" x14ac:dyDescent="0.15">
      <c r="A59" s="35"/>
      <c r="K59" s="175"/>
    </row>
    <row r="60" spans="1:11" x14ac:dyDescent="0.15">
      <c r="E60" s="184"/>
    </row>
  </sheetData>
  <mergeCells count="9">
    <mergeCell ref="A58:C58"/>
    <mergeCell ref="A1:J1"/>
    <mergeCell ref="A3:A4"/>
    <mergeCell ref="B3:B4"/>
    <mergeCell ref="C3:C4"/>
    <mergeCell ref="D3:D4"/>
    <mergeCell ref="E3:H3"/>
    <mergeCell ref="I3:I4"/>
    <mergeCell ref="J3:J4"/>
  </mergeCells>
  <phoneticPr fontId="2" type="noConversion"/>
  <pageMargins left="0.7" right="0.7" top="0.75" bottom="0.75" header="0.3" footer="0.3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B1" workbookViewId="0">
      <selection activeCell="U27" sqref="U27"/>
    </sheetView>
  </sheetViews>
  <sheetFormatPr defaultRowHeight="13.5" x14ac:dyDescent="0.15"/>
  <cols>
    <col min="1" max="1" width="8" style="97" hidden="1" customWidth="1"/>
    <col min="2" max="2" width="8.88671875" style="97"/>
    <col min="3" max="3" width="7.44140625" style="97" customWidth="1"/>
    <col min="4" max="4" width="8.88671875" style="97"/>
    <col min="5" max="5" width="10.77734375" style="97" customWidth="1"/>
    <col min="6" max="6" width="6" style="97" customWidth="1"/>
    <col min="7" max="7" width="5.21875" style="97" customWidth="1"/>
    <col min="8" max="8" width="8.6640625" style="97" customWidth="1"/>
    <col min="9" max="9" width="3.77734375" style="97" customWidth="1"/>
    <col min="10" max="10" width="4.33203125" style="97" customWidth="1"/>
    <col min="11" max="11" width="3.109375" style="97" customWidth="1"/>
    <col min="12" max="12" width="3.44140625" style="97" customWidth="1"/>
    <col min="13" max="13" width="10.6640625" style="97" customWidth="1"/>
    <col min="14" max="14" width="8.6640625" style="97" bestFit="1" customWidth="1"/>
    <col min="15" max="15" width="10.21875" style="97" customWidth="1"/>
    <col min="16" max="16" width="8.21875" style="97" customWidth="1"/>
    <col min="17" max="17" width="10.77734375" style="97" bestFit="1" customWidth="1"/>
    <col min="18" max="18" width="8.88671875" style="97"/>
    <col min="19" max="19" width="8.44140625" style="97" bestFit="1" customWidth="1"/>
    <col min="20" max="16384" width="8.88671875" style="97"/>
  </cols>
  <sheetData>
    <row r="1" spans="1:17" ht="41.25" customHeight="1" x14ac:dyDescent="0.15">
      <c r="A1" s="618" t="s">
        <v>101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7" x14ac:dyDescent="0.15">
      <c r="A2" s="98"/>
      <c r="B2" s="99"/>
      <c r="C2" s="99"/>
      <c r="D2" s="100"/>
      <c r="E2" s="100"/>
      <c r="F2" s="100"/>
      <c r="G2" s="100"/>
      <c r="H2" s="99"/>
      <c r="I2" s="100"/>
      <c r="J2" s="100"/>
      <c r="K2" s="100"/>
      <c r="L2" s="100"/>
      <c r="M2" s="99"/>
      <c r="N2" s="99"/>
      <c r="O2" s="99"/>
      <c r="P2" s="99"/>
    </row>
    <row r="3" spans="1:17" x14ac:dyDescent="0.15">
      <c r="A3" s="619" t="s">
        <v>102</v>
      </c>
      <c r="B3" s="619"/>
      <c r="C3" s="619"/>
      <c r="D3" s="619"/>
      <c r="E3" s="619"/>
      <c r="F3" s="101"/>
      <c r="G3" s="100"/>
      <c r="H3" s="99"/>
      <c r="I3" s="100"/>
      <c r="J3" s="100"/>
      <c r="K3" s="100"/>
      <c r="L3" s="100"/>
      <c r="M3" s="99"/>
      <c r="N3" s="99"/>
      <c r="O3" s="620" t="s">
        <v>103</v>
      </c>
      <c r="P3" s="620"/>
    </row>
    <row r="4" spans="1:17" x14ac:dyDescent="0.15">
      <c r="A4" s="621" t="s">
        <v>104</v>
      </c>
      <c r="B4" s="622"/>
      <c r="C4" s="623"/>
      <c r="D4" s="627" t="s">
        <v>105</v>
      </c>
      <c r="E4" s="629" t="s">
        <v>106</v>
      </c>
      <c r="F4" s="630" t="s">
        <v>107</v>
      </c>
      <c r="G4" s="627" t="s">
        <v>108</v>
      </c>
      <c r="H4" s="627" t="s">
        <v>109</v>
      </c>
      <c r="I4" s="627"/>
      <c r="J4" s="627"/>
      <c r="K4" s="627"/>
      <c r="L4" s="627"/>
      <c r="M4" s="627" t="s">
        <v>110</v>
      </c>
      <c r="N4" s="627"/>
      <c r="O4" s="627"/>
      <c r="P4" s="632" t="s">
        <v>111</v>
      </c>
    </row>
    <row r="5" spans="1:17" ht="34.5" thickBot="1" x14ac:dyDescent="0.2">
      <c r="A5" s="624"/>
      <c r="B5" s="625"/>
      <c r="C5" s="626"/>
      <c r="D5" s="628"/>
      <c r="E5" s="628"/>
      <c r="F5" s="631"/>
      <c r="G5" s="628"/>
      <c r="H5" s="102" t="s">
        <v>112</v>
      </c>
      <c r="I5" s="103"/>
      <c r="J5" s="104" t="s">
        <v>113</v>
      </c>
      <c r="K5" s="102"/>
      <c r="L5" s="103" t="s">
        <v>114</v>
      </c>
      <c r="M5" s="105" t="s">
        <v>115</v>
      </c>
      <c r="N5" s="105" t="s">
        <v>116</v>
      </c>
      <c r="O5" s="105" t="s">
        <v>117</v>
      </c>
      <c r="P5" s="633"/>
    </row>
    <row r="6" spans="1:17" ht="21" customHeight="1" thickTop="1" x14ac:dyDescent="0.15">
      <c r="A6" s="607" t="s">
        <v>118</v>
      </c>
      <c r="B6" s="608"/>
      <c r="C6" s="608"/>
      <c r="D6" s="608"/>
      <c r="E6" s="608"/>
      <c r="F6" s="608"/>
      <c r="G6" s="608"/>
      <c r="H6" s="106"/>
      <c r="I6" s="107"/>
      <c r="J6" s="107"/>
      <c r="K6" s="107"/>
      <c r="L6" s="108"/>
      <c r="M6" s="109">
        <f>SUM(M13+M26+M53)</f>
        <v>137441107.32057416</v>
      </c>
      <c r="N6" s="109">
        <f>SUM(N7:N11)</f>
        <v>0</v>
      </c>
      <c r="O6" s="109">
        <f>SUM(O13+O26+O53)</f>
        <v>138178107.32057416</v>
      </c>
      <c r="P6" s="110"/>
    </row>
    <row r="7" spans="1:17" ht="18" customHeight="1" x14ac:dyDescent="0.15">
      <c r="A7" s="609" t="s">
        <v>119</v>
      </c>
      <c r="B7" s="612" t="s">
        <v>86</v>
      </c>
      <c r="C7" s="604" t="s">
        <v>120</v>
      </c>
      <c r="D7" s="111" t="s">
        <v>122</v>
      </c>
      <c r="E7" s="111" t="s">
        <v>123</v>
      </c>
      <c r="F7" s="111" t="s">
        <v>124</v>
      </c>
      <c r="G7" s="111">
        <v>16</v>
      </c>
      <c r="H7" s="112">
        <v>3228000</v>
      </c>
      <c r="I7" s="111" t="s">
        <v>125</v>
      </c>
      <c r="J7" s="111">
        <v>12</v>
      </c>
      <c r="K7" s="111" t="s">
        <v>125</v>
      </c>
      <c r="L7" s="113">
        <v>1</v>
      </c>
      <c r="M7" s="114">
        <f t="shared" ref="M7:M11" si="0">H7*J7*L7</f>
        <v>38736000</v>
      </c>
      <c r="N7" s="112"/>
      <c r="O7" s="114">
        <f t="shared" ref="O7:O11" si="1">M7+N7</f>
        <v>38736000</v>
      </c>
      <c r="P7" s="115"/>
    </row>
    <row r="8" spans="1:17" ht="18" customHeight="1" x14ac:dyDescent="0.15">
      <c r="A8" s="610"/>
      <c r="B8" s="613"/>
      <c r="C8" s="615"/>
      <c r="D8" s="116" t="s">
        <v>126</v>
      </c>
      <c r="E8" s="116" t="s">
        <v>127</v>
      </c>
      <c r="F8" s="116" t="s">
        <v>124</v>
      </c>
      <c r="G8" s="111">
        <v>7</v>
      </c>
      <c r="H8" s="112">
        <v>2132000</v>
      </c>
      <c r="I8" s="111" t="s">
        <v>83</v>
      </c>
      <c r="J8" s="111">
        <v>8</v>
      </c>
      <c r="K8" s="111" t="s">
        <v>83</v>
      </c>
      <c r="L8" s="113">
        <v>1</v>
      </c>
      <c r="M8" s="117">
        <f t="shared" si="0"/>
        <v>17056000</v>
      </c>
      <c r="N8" s="112"/>
      <c r="O8" s="117">
        <f t="shared" si="1"/>
        <v>17056000</v>
      </c>
      <c r="P8" s="118"/>
    </row>
    <row r="9" spans="1:17" ht="18" customHeight="1" x14ac:dyDescent="0.15">
      <c r="A9" s="610"/>
      <c r="B9" s="613"/>
      <c r="C9" s="615"/>
      <c r="D9" s="111"/>
      <c r="E9" s="116" t="s">
        <v>127</v>
      </c>
      <c r="F9" s="111" t="s">
        <v>124</v>
      </c>
      <c r="G9" s="111">
        <v>8</v>
      </c>
      <c r="H9" s="112">
        <v>2197000</v>
      </c>
      <c r="I9" s="111" t="s">
        <v>125</v>
      </c>
      <c r="J9" s="111">
        <v>4</v>
      </c>
      <c r="K9" s="111" t="s">
        <v>125</v>
      </c>
      <c r="L9" s="113">
        <v>1</v>
      </c>
      <c r="M9" s="119">
        <f t="shared" si="0"/>
        <v>8788000</v>
      </c>
      <c r="N9" s="120"/>
      <c r="O9" s="119">
        <f t="shared" si="1"/>
        <v>8788000</v>
      </c>
      <c r="P9" s="118"/>
    </row>
    <row r="10" spans="1:17" ht="18" customHeight="1" x14ac:dyDescent="0.15">
      <c r="A10" s="610"/>
      <c r="B10" s="613"/>
      <c r="C10" s="615"/>
      <c r="D10" s="116" t="s">
        <v>128</v>
      </c>
      <c r="E10" s="116" t="s">
        <v>127</v>
      </c>
      <c r="F10" s="116" t="s">
        <v>124</v>
      </c>
      <c r="G10" s="111">
        <v>4</v>
      </c>
      <c r="H10" s="112">
        <v>1948000</v>
      </c>
      <c r="I10" s="111" t="s">
        <v>83</v>
      </c>
      <c r="J10" s="111">
        <v>4</v>
      </c>
      <c r="K10" s="111" t="s">
        <v>83</v>
      </c>
      <c r="L10" s="113">
        <v>1</v>
      </c>
      <c r="M10" s="117">
        <f t="shared" si="0"/>
        <v>7792000</v>
      </c>
      <c r="N10" s="112"/>
      <c r="O10" s="117">
        <f t="shared" si="1"/>
        <v>7792000</v>
      </c>
      <c r="P10" s="118"/>
    </row>
    <row r="11" spans="1:17" ht="18" customHeight="1" x14ac:dyDescent="0.15">
      <c r="A11" s="610"/>
      <c r="B11" s="613"/>
      <c r="C11" s="615"/>
      <c r="D11" s="116"/>
      <c r="E11" s="116" t="s">
        <v>127</v>
      </c>
      <c r="F11" s="116" t="s">
        <v>124</v>
      </c>
      <c r="G11" s="111">
        <v>5</v>
      </c>
      <c r="H11" s="112">
        <v>2007000</v>
      </c>
      <c r="I11" s="111" t="s">
        <v>125</v>
      </c>
      <c r="J11" s="111">
        <v>8</v>
      </c>
      <c r="K11" s="111" t="s">
        <v>125</v>
      </c>
      <c r="L11" s="113">
        <v>1</v>
      </c>
      <c r="M11" s="117">
        <f t="shared" si="0"/>
        <v>16056000</v>
      </c>
      <c r="N11" s="112"/>
      <c r="O11" s="117">
        <f t="shared" si="1"/>
        <v>16056000</v>
      </c>
      <c r="P11" s="118"/>
    </row>
    <row r="12" spans="1:17" ht="18" customHeight="1" x14ac:dyDescent="0.15">
      <c r="A12" s="610"/>
      <c r="B12" s="614"/>
      <c r="C12" s="121" t="s">
        <v>129</v>
      </c>
      <c r="D12" s="122"/>
      <c r="E12" s="122"/>
      <c r="F12" s="122"/>
      <c r="G12" s="122"/>
      <c r="H12" s="123"/>
      <c r="I12" s="122"/>
      <c r="J12" s="122"/>
      <c r="K12" s="122"/>
      <c r="L12" s="124"/>
      <c r="M12" s="125">
        <f>SUM(M7:M11)</f>
        <v>88428000</v>
      </c>
      <c r="N12" s="125">
        <f>SUM(N7:N11)</f>
        <v>0</v>
      </c>
      <c r="O12" s="125">
        <f>SUM(O7:O11)</f>
        <v>88428000</v>
      </c>
      <c r="P12" s="126"/>
    </row>
    <row r="13" spans="1:17" ht="18" customHeight="1" x14ac:dyDescent="0.15">
      <c r="A13" s="611"/>
      <c r="B13" s="616" t="s">
        <v>130</v>
      </c>
      <c r="C13" s="617"/>
      <c r="D13" s="617"/>
      <c r="E13" s="127"/>
      <c r="F13" s="127"/>
      <c r="G13" s="127"/>
      <c r="H13" s="128"/>
      <c r="I13" s="127"/>
      <c r="J13" s="127"/>
      <c r="K13" s="127"/>
      <c r="L13" s="129"/>
      <c r="M13" s="130">
        <f>SUM(M7:M11)</f>
        <v>88428000</v>
      </c>
      <c r="N13" s="130">
        <f>SUM(N7:N11)</f>
        <v>0</v>
      </c>
      <c r="O13" s="130">
        <f>SUM(O7:O11)</f>
        <v>88428000</v>
      </c>
      <c r="P13" s="126"/>
    </row>
    <row r="14" spans="1:17" ht="18" customHeight="1" x14ac:dyDescent="0.15">
      <c r="A14" s="601"/>
      <c r="B14" s="602"/>
      <c r="C14" s="604" t="s">
        <v>131</v>
      </c>
      <c r="D14" s="111" t="s">
        <v>122</v>
      </c>
      <c r="E14" s="111" t="s">
        <v>123</v>
      </c>
      <c r="F14" s="111" t="s">
        <v>124</v>
      </c>
      <c r="G14" s="111">
        <v>16</v>
      </c>
      <c r="H14" s="131">
        <f>H7*1.5/209*20</f>
        <v>463349.28229665069</v>
      </c>
      <c r="I14" s="111" t="s">
        <v>83</v>
      </c>
      <c r="J14" s="111">
        <v>12</v>
      </c>
      <c r="K14" s="111" t="s">
        <v>83</v>
      </c>
      <c r="L14" s="111">
        <v>1</v>
      </c>
      <c r="M14" s="117">
        <f>H14*J14*L14</f>
        <v>5560191.3875598088</v>
      </c>
      <c r="N14" s="112"/>
      <c r="O14" s="117">
        <f>M14+N14</f>
        <v>5560191.3875598088</v>
      </c>
      <c r="P14" s="132" t="s">
        <v>132</v>
      </c>
      <c r="Q14" s="133"/>
    </row>
    <row r="15" spans="1:17" ht="18" customHeight="1" x14ac:dyDescent="0.15">
      <c r="A15" s="601"/>
      <c r="B15" s="602"/>
      <c r="C15" s="592"/>
      <c r="D15" s="116" t="s">
        <v>126</v>
      </c>
      <c r="E15" s="116" t="s">
        <v>127</v>
      </c>
      <c r="F15" s="116" t="s">
        <v>124</v>
      </c>
      <c r="G15" s="111">
        <v>7</v>
      </c>
      <c r="H15" s="131">
        <f>H8*1.5/209*40</f>
        <v>612057.41626794264</v>
      </c>
      <c r="I15" s="116" t="s">
        <v>83</v>
      </c>
      <c r="J15" s="111">
        <v>8</v>
      </c>
      <c r="K15" s="116" t="s">
        <v>83</v>
      </c>
      <c r="L15" s="116">
        <v>1</v>
      </c>
      <c r="M15" s="117">
        <f t="shared" ref="M15:M24" si="2">H15*J15*L15</f>
        <v>4896459.3301435411</v>
      </c>
      <c r="N15" s="112"/>
      <c r="O15" s="117">
        <f>M15+N15</f>
        <v>4896459.3301435411</v>
      </c>
      <c r="P15" s="132" t="s">
        <v>133</v>
      </c>
    </row>
    <row r="16" spans="1:17" ht="18" customHeight="1" x14ac:dyDescent="0.15">
      <c r="A16" s="601"/>
      <c r="B16" s="602"/>
      <c r="C16" s="592"/>
      <c r="D16" s="111"/>
      <c r="E16" s="116" t="s">
        <v>127</v>
      </c>
      <c r="F16" s="111" t="s">
        <v>124</v>
      </c>
      <c r="G16" s="111">
        <v>8</v>
      </c>
      <c r="H16" s="131">
        <f>H9*1.5/209*40</f>
        <v>630717.70334928227</v>
      </c>
      <c r="I16" s="116" t="s">
        <v>125</v>
      </c>
      <c r="J16" s="111">
        <v>4</v>
      </c>
      <c r="K16" s="116" t="s">
        <v>125</v>
      </c>
      <c r="L16" s="116">
        <v>1</v>
      </c>
      <c r="M16" s="117">
        <f t="shared" si="2"/>
        <v>2522870.8133971291</v>
      </c>
      <c r="N16" s="112"/>
      <c r="O16" s="117">
        <f>M16+N16</f>
        <v>2522870.8133971291</v>
      </c>
      <c r="P16" s="132" t="s">
        <v>133</v>
      </c>
    </row>
    <row r="17" spans="1:17" ht="18" customHeight="1" x14ac:dyDescent="0.15">
      <c r="A17" s="601"/>
      <c r="B17" s="602"/>
      <c r="C17" s="592"/>
      <c r="D17" s="116" t="s">
        <v>128</v>
      </c>
      <c r="E17" s="116" t="s">
        <v>127</v>
      </c>
      <c r="F17" s="116" t="s">
        <v>124</v>
      </c>
      <c r="G17" s="111">
        <v>4</v>
      </c>
      <c r="H17" s="131">
        <f>H10*1.5/209*40</f>
        <v>559234.44976076554</v>
      </c>
      <c r="I17" s="116" t="s">
        <v>83</v>
      </c>
      <c r="J17" s="111">
        <v>4</v>
      </c>
      <c r="K17" s="116" t="s">
        <v>83</v>
      </c>
      <c r="L17" s="116">
        <v>1</v>
      </c>
      <c r="M17" s="117">
        <f t="shared" si="2"/>
        <v>2236937.7990430621</v>
      </c>
      <c r="N17" s="112"/>
      <c r="O17" s="117">
        <f>M17+N17</f>
        <v>2236937.7990430621</v>
      </c>
      <c r="P17" s="132" t="s">
        <v>133</v>
      </c>
    </row>
    <row r="18" spans="1:17" ht="18" customHeight="1" x14ac:dyDescent="0.15">
      <c r="A18" s="601"/>
      <c r="B18" s="602"/>
      <c r="C18" s="592"/>
      <c r="D18" s="116"/>
      <c r="E18" s="116" t="s">
        <v>127</v>
      </c>
      <c r="F18" s="116" t="s">
        <v>124</v>
      </c>
      <c r="G18" s="111">
        <v>5</v>
      </c>
      <c r="H18" s="131">
        <f>H11*1.5/209*40</f>
        <v>576172.2488038278</v>
      </c>
      <c r="I18" s="116" t="s">
        <v>83</v>
      </c>
      <c r="J18" s="111">
        <v>8</v>
      </c>
      <c r="K18" s="116" t="s">
        <v>83</v>
      </c>
      <c r="L18" s="116">
        <v>1</v>
      </c>
      <c r="M18" s="117">
        <f t="shared" si="2"/>
        <v>4609377.9904306224</v>
      </c>
      <c r="N18" s="112"/>
      <c r="O18" s="134">
        <f>M18+N18</f>
        <v>4609377.9904306224</v>
      </c>
      <c r="P18" s="135" t="s">
        <v>133</v>
      </c>
    </row>
    <row r="19" spans="1:17" ht="22.5" x14ac:dyDescent="0.15">
      <c r="A19" s="601"/>
      <c r="B19" s="602"/>
      <c r="C19" s="121" t="s">
        <v>134</v>
      </c>
      <c r="D19" s="122"/>
      <c r="E19" s="122"/>
      <c r="F19" s="122"/>
      <c r="G19" s="122"/>
      <c r="H19" s="123"/>
      <c r="I19" s="122"/>
      <c r="J19" s="122"/>
      <c r="K19" s="122"/>
      <c r="L19" s="122"/>
      <c r="M19" s="125">
        <f>SUM(M14:M18)</f>
        <v>19825837.320574164</v>
      </c>
      <c r="N19" s="125">
        <f>SUM(N14:N18)</f>
        <v>0</v>
      </c>
      <c r="O19" s="136">
        <f>SUM(O14:O18)</f>
        <v>19825837.320574164</v>
      </c>
      <c r="P19" s="126"/>
    </row>
    <row r="20" spans="1:17" x14ac:dyDescent="0.15">
      <c r="A20" s="601"/>
      <c r="B20" s="602"/>
      <c r="C20" s="600" t="s">
        <v>135</v>
      </c>
      <c r="D20" s="111" t="s">
        <v>122</v>
      </c>
      <c r="E20" s="111" t="s">
        <v>123</v>
      </c>
      <c r="F20" s="111" t="s">
        <v>124</v>
      </c>
      <c r="G20" s="111">
        <v>16</v>
      </c>
      <c r="H20" s="137">
        <f>H7*0.6</f>
        <v>1936800</v>
      </c>
      <c r="I20" s="138" t="s">
        <v>83</v>
      </c>
      <c r="J20" s="138">
        <v>2</v>
      </c>
      <c r="K20" s="138" t="s">
        <v>83</v>
      </c>
      <c r="L20" s="139">
        <v>1</v>
      </c>
      <c r="M20" s="117">
        <f t="shared" si="2"/>
        <v>3873600</v>
      </c>
      <c r="N20" s="112"/>
      <c r="O20" s="117">
        <f>M20+N20</f>
        <v>3873600</v>
      </c>
      <c r="P20" s="140"/>
      <c r="Q20" s="133"/>
    </row>
    <row r="21" spans="1:17" x14ac:dyDescent="0.15">
      <c r="A21" s="601"/>
      <c r="B21" s="602"/>
      <c r="C21" s="599"/>
      <c r="D21" s="116" t="s">
        <v>126</v>
      </c>
      <c r="E21" s="116" t="s">
        <v>127</v>
      </c>
      <c r="F21" s="116" t="s">
        <v>124</v>
      </c>
      <c r="G21" s="111">
        <v>7</v>
      </c>
      <c r="H21" s="112">
        <f t="shared" ref="H21:H24" si="3">H8*0.6</f>
        <v>1279200</v>
      </c>
      <c r="I21" s="111" t="s">
        <v>83</v>
      </c>
      <c r="J21" s="111">
        <v>1</v>
      </c>
      <c r="K21" s="111" t="s">
        <v>83</v>
      </c>
      <c r="L21" s="113">
        <v>1</v>
      </c>
      <c r="M21" s="117">
        <f t="shared" si="2"/>
        <v>1279200</v>
      </c>
      <c r="N21" s="112"/>
      <c r="O21" s="117">
        <f>M21+N21</f>
        <v>1279200</v>
      </c>
      <c r="P21" s="140"/>
    </row>
    <row r="22" spans="1:17" x14ac:dyDescent="0.15">
      <c r="A22" s="601"/>
      <c r="B22" s="602"/>
      <c r="C22" s="599"/>
      <c r="D22" s="111"/>
      <c r="E22" s="116" t="s">
        <v>127</v>
      </c>
      <c r="F22" s="111" t="s">
        <v>124</v>
      </c>
      <c r="G22" s="111">
        <v>8</v>
      </c>
      <c r="H22" s="112">
        <f t="shared" si="3"/>
        <v>1318200</v>
      </c>
      <c r="I22" s="111" t="s">
        <v>83</v>
      </c>
      <c r="J22" s="111">
        <v>1</v>
      </c>
      <c r="K22" s="111" t="s">
        <v>83</v>
      </c>
      <c r="L22" s="113">
        <v>1</v>
      </c>
      <c r="M22" s="117">
        <f t="shared" si="2"/>
        <v>1318200</v>
      </c>
      <c r="N22" s="112"/>
      <c r="O22" s="117">
        <f>M22+N22</f>
        <v>1318200</v>
      </c>
      <c r="P22" s="140"/>
      <c r="Q22" s="133"/>
    </row>
    <row r="23" spans="1:17" x14ac:dyDescent="0.15">
      <c r="A23" s="601"/>
      <c r="B23" s="602"/>
      <c r="C23" s="599"/>
      <c r="D23" s="116" t="s">
        <v>128</v>
      </c>
      <c r="E23" s="116" t="s">
        <v>127</v>
      </c>
      <c r="F23" s="116" t="s">
        <v>124</v>
      </c>
      <c r="G23" s="111">
        <v>4</v>
      </c>
      <c r="H23" s="141">
        <f t="shared" si="3"/>
        <v>1168800</v>
      </c>
      <c r="I23" s="111" t="s">
        <v>125</v>
      </c>
      <c r="J23" s="111">
        <v>1</v>
      </c>
      <c r="K23" s="111" t="s">
        <v>125</v>
      </c>
      <c r="L23" s="113">
        <v>1</v>
      </c>
      <c r="M23" s="117">
        <f t="shared" si="2"/>
        <v>1168800</v>
      </c>
      <c r="N23" s="112"/>
      <c r="O23" s="117">
        <f>M23+N23</f>
        <v>1168800</v>
      </c>
      <c r="P23" s="140"/>
      <c r="Q23" s="133"/>
    </row>
    <row r="24" spans="1:17" x14ac:dyDescent="0.15">
      <c r="A24" s="601"/>
      <c r="B24" s="602"/>
      <c r="C24" s="142"/>
      <c r="D24" s="111"/>
      <c r="E24" s="111" t="s">
        <v>127</v>
      </c>
      <c r="F24" s="111" t="s">
        <v>124</v>
      </c>
      <c r="G24" s="111">
        <v>5</v>
      </c>
      <c r="H24" s="120">
        <f t="shared" si="3"/>
        <v>1204200</v>
      </c>
      <c r="I24" s="111" t="s">
        <v>125</v>
      </c>
      <c r="J24" s="111">
        <v>1</v>
      </c>
      <c r="K24" s="111" t="s">
        <v>125</v>
      </c>
      <c r="L24" s="113">
        <v>1</v>
      </c>
      <c r="M24" s="117">
        <f t="shared" si="2"/>
        <v>1204200</v>
      </c>
      <c r="N24" s="112"/>
      <c r="O24" s="117">
        <f>M24+N24</f>
        <v>1204200</v>
      </c>
      <c r="P24" s="132"/>
      <c r="Q24" s="133"/>
    </row>
    <row r="25" spans="1:17" x14ac:dyDescent="0.15">
      <c r="A25" s="601"/>
      <c r="B25" s="603"/>
      <c r="C25" s="143" t="s">
        <v>135</v>
      </c>
      <c r="D25" s="144"/>
      <c r="E25" s="144"/>
      <c r="F25" s="144"/>
      <c r="G25" s="144"/>
      <c r="H25" s="145"/>
      <c r="I25" s="144"/>
      <c r="J25" s="144"/>
      <c r="K25" s="144"/>
      <c r="L25" s="144"/>
      <c r="M25" s="136">
        <f>SUM(M20:M24)</f>
        <v>8844000</v>
      </c>
      <c r="N25" s="136">
        <f>SUM(N20:N24)</f>
        <v>0</v>
      </c>
      <c r="O25" s="136">
        <f>SUM(O20:O24)</f>
        <v>8844000</v>
      </c>
      <c r="P25" s="146"/>
    </row>
    <row r="26" spans="1:17" ht="16.5" customHeight="1" x14ac:dyDescent="0.15">
      <c r="A26" s="601"/>
      <c r="B26" s="605" t="s">
        <v>136</v>
      </c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147">
        <f>SUM(M19+M25)</f>
        <v>28669837.320574164</v>
      </c>
      <c r="N26" s="147">
        <f>SUM(N19+N25)</f>
        <v>0</v>
      </c>
      <c r="O26" s="147">
        <f>SUM(O19 +O25)</f>
        <v>28669837.320574164</v>
      </c>
      <c r="P26" s="148"/>
      <c r="Q26" s="133"/>
    </row>
    <row r="27" spans="1:17" ht="16.5" customHeight="1" x14ac:dyDescent="0.15">
      <c r="A27" s="149"/>
      <c r="B27" s="597" t="s">
        <v>137</v>
      </c>
      <c r="C27" s="600" t="s">
        <v>138</v>
      </c>
      <c r="D27" s="150" t="s">
        <v>121</v>
      </c>
      <c r="E27" s="150" t="s">
        <v>123</v>
      </c>
      <c r="F27" s="150" t="s">
        <v>124</v>
      </c>
      <c r="G27" s="138">
        <v>16</v>
      </c>
      <c r="H27" s="131">
        <v>169420</v>
      </c>
      <c r="I27" s="151" t="s">
        <v>83</v>
      </c>
      <c r="J27" s="151">
        <v>12</v>
      </c>
      <c r="K27" s="151" t="s">
        <v>83</v>
      </c>
      <c r="L27" s="151">
        <v>1</v>
      </c>
      <c r="M27" s="119">
        <f t="shared" ref="M27:M29" si="4">H27*J27*L27</f>
        <v>2033040</v>
      </c>
      <c r="N27" s="112"/>
      <c r="O27" s="119">
        <f>SUM(M27:N27)</f>
        <v>2033040</v>
      </c>
      <c r="P27" s="132"/>
    </row>
    <row r="28" spans="1:17" x14ac:dyDescent="0.15">
      <c r="A28" s="149"/>
      <c r="B28" s="598"/>
      <c r="C28" s="599"/>
      <c r="D28" s="152" t="s">
        <v>126</v>
      </c>
      <c r="E28" s="116" t="s">
        <v>127</v>
      </c>
      <c r="F28" s="152" t="s">
        <v>124</v>
      </c>
      <c r="G28" s="151">
        <v>7</v>
      </c>
      <c r="H28" s="112">
        <v>130990</v>
      </c>
      <c r="I28" s="111" t="s">
        <v>83</v>
      </c>
      <c r="J28" s="151">
        <v>12</v>
      </c>
      <c r="K28" s="111" t="s">
        <v>83</v>
      </c>
      <c r="L28" s="111">
        <v>1</v>
      </c>
      <c r="M28" s="119">
        <f t="shared" si="4"/>
        <v>1571880</v>
      </c>
      <c r="N28" s="112"/>
      <c r="O28" s="119">
        <f>SUM(M28:N28)</f>
        <v>1571880</v>
      </c>
      <c r="P28" s="118"/>
    </row>
    <row r="29" spans="1:17" x14ac:dyDescent="0.15">
      <c r="A29" s="149"/>
      <c r="B29" s="598"/>
      <c r="C29" s="599"/>
      <c r="D29" s="111" t="s">
        <v>128</v>
      </c>
      <c r="E29" s="116" t="s">
        <v>127</v>
      </c>
      <c r="F29" s="111" t="s">
        <v>124</v>
      </c>
      <c r="G29" s="111">
        <v>5</v>
      </c>
      <c r="H29" s="112">
        <v>118030</v>
      </c>
      <c r="I29" s="111" t="s">
        <v>83</v>
      </c>
      <c r="J29" s="151">
        <v>12</v>
      </c>
      <c r="K29" s="111" t="s">
        <v>83</v>
      </c>
      <c r="L29" s="111">
        <v>1</v>
      </c>
      <c r="M29" s="119">
        <f t="shared" si="4"/>
        <v>1416360</v>
      </c>
      <c r="N29" s="112"/>
      <c r="O29" s="119">
        <f>SUM(M29:N29)</f>
        <v>1416360</v>
      </c>
      <c r="P29" s="118"/>
    </row>
    <row r="30" spans="1:17" x14ac:dyDescent="0.15">
      <c r="A30" s="149"/>
      <c r="B30" s="598"/>
      <c r="C30" s="593"/>
      <c r="D30" s="594"/>
      <c r="E30" s="594"/>
      <c r="F30" s="594"/>
      <c r="G30" s="594"/>
      <c r="H30" s="594"/>
      <c r="I30" s="594"/>
      <c r="J30" s="594"/>
      <c r="K30" s="594"/>
      <c r="L30" s="595"/>
      <c r="M30" s="125">
        <f>SUM(M27:M29)</f>
        <v>5021280</v>
      </c>
      <c r="N30" s="125">
        <f>SUM(N27:N29)</f>
        <v>0</v>
      </c>
      <c r="O30" s="125">
        <f>SUM(O27:O29)</f>
        <v>5021280</v>
      </c>
      <c r="P30" s="153"/>
    </row>
    <row r="31" spans="1:17" ht="21" customHeight="1" x14ac:dyDescent="0.15">
      <c r="A31" s="149"/>
      <c r="B31" s="598"/>
      <c r="C31" s="592" t="s">
        <v>139</v>
      </c>
      <c r="D31" s="150" t="s">
        <v>121</v>
      </c>
      <c r="E31" s="150" t="s">
        <v>123</v>
      </c>
      <c r="F31" s="150" t="s">
        <v>124</v>
      </c>
      <c r="G31" s="138">
        <v>16</v>
      </c>
      <c r="H31" s="131">
        <v>132150</v>
      </c>
      <c r="I31" s="151" t="s">
        <v>83</v>
      </c>
      <c r="J31" s="151">
        <v>12</v>
      </c>
      <c r="K31" s="151" t="s">
        <v>83</v>
      </c>
      <c r="L31" s="151">
        <v>1</v>
      </c>
      <c r="M31" s="119">
        <f t="shared" ref="M31:M33" si="5">H31*J31*L31</f>
        <v>1585800</v>
      </c>
      <c r="N31" s="112"/>
      <c r="O31" s="119">
        <f>SUM(M31:N31)</f>
        <v>1585800</v>
      </c>
      <c r="P31" s="115"/>
    </row>
    <row r="32" spans="1:17" ht="20.25" customHeight="1" x14ac:dyDescent="0.15">
      <c r="A32" s="149"/>
      <c r="B32" s="598"/>
      <c r="C32" s="592"/>
      <c r="D32" s="152" t="s">
        <v>126</v>
      </c>
      <c r="E32" s="116" t="s">
        <v>127</v>
      </c>
      <c r="F32" s="152" t="s">
        <v>124</v>
      </c>
      <c r="G32" s="151">
        <v>7</v>
      </c>
      <c r="H32" s="112">
        <v>102530</v>
      </c>
      <c r="I32" s="111" t="s">
        <v>83</v>
      </c>
      <c r="J32" s="151">
        <v>12</v>
      </c>
      <c r="K32" s="111" t="s">
        <v>83</v>
      </c>
      <c r="L32" s="111">
        <v>1</v>
      </c>
      <c r="M32" s="119">
        <f t="shared" si="5"/>
        <v>1230360</v>
      </c>
      <c r="N32" s="112"/>
      <c r="O32" s="119">
        <f>SUM(M32:N32)</f>
        <v>1230360</v>
      </c>
      <c r="P32" s="118"/>
    </row>
    <row r="33" spans="1:17" x14ac:dyDescent="0.15">
      <c r="A33" s="149"/>
      <c r="B33" s="598"/>
      <c r="C33" s="592"/>
      <c r="D33" s="111" t="s">
        <v>128</v>
      </c>
      <c r="E33" s="116" t="s">
        <v>127</v>
      </c>
      <c r="F33" s="111" t="s">
        <v>124</v>
      </c>
      <c r="G33" s="111">
        <v>5</v>
      </c>
      <c r="H33" s="112">
        <v>92890</v>
      </c>
      <c r="I33" s="116" t="s">
        <v>83</v>
      </c>
      <c r="J33" s="151">
        <v>12</v>
      </c>
      <c r="K33" s="116" t="s">
        <v>83</v>
      </c>
      <c r="L33" s="116">
        <v>1</v>
      </c>
      <c r="M33" s="119">
        <f t="shared" si="5"/>
        <v>1114680</v>
      </c>
      <c r="N33" s="112"/>
      <c r="O33" s="119">
        <f>SUM(M33:N33)</f>
        <v>1114680</v>
      </c>
      <c r="P33" s="118"/>
    </row>
    <row r="34" spans="1:17" x14ac:dyDescent="0.15">
      <c r="A34" s="149"/>
      <c r="B34" s="598"/>
      <c r="C34" s="593"/>
      <c r="D34" s="594"/>
      <c r="E34" s="594"/>
      <c r="F34" s="594"/>
      <c r="G34" s="594"/>
      <c r="H34" s="594"/>
      <c r="I34" s="594"/>
      <c r="J34" s="594"/>
      <c r="K34" s="594"/>
      <c r="L34" s="595"/>
      <c r="M34" s="125">
        <f>SUM(M31:M33)</f>
        <v>3930840</v>
      </c>
      <c r="N34" s="125">
        <f>SUM(N31:N33)</f>
        <v>0</v>
      </c>
      <c r="O34" s="125">
        <f>SUM(O31:O33)</f>
        <v>3930840</v>
      </c>
      <c r="P34" s="153"/>
      <c r="Q34" s="133"/>
    </row>
    <row r="35" spans="1:17" x14ac:dyDescent="0.15">
      <c r="A35" s="149"/>
      <c r="B35" s="598"/>
      <c r="C35" s="592" t="s">
        <v>140</v>
      </c>
      <c r="D35" s="150" t="s">
        <v>121</v>
      </c>
      <c r="E35" s="150" t="s">
        <v>123</v>
      </c>
      <c r="F35" s="150" t="s">
        <v>124</v>
      </c>
      <c r="G35" s="138">
        <v>16</v>
      </c>
      <c r="H35" s="112">
        <v>43880</v>
      </c>
      <c r="I35" s="111" t="s">
        <v>83</v>
      </c>
      <c r="J35" s="151">
        <v>12</v>
      </c>
      <c r="K35" s="111" t="s">
        <v>83</v>
      </c>
      <c r="L35" s="111">
        <v>1</v>
      </c>
      <c r="M35" s="119">
        <f t="shared" ref="M35:M41" si="6">H35*J35*L35</f>
        <v>526560</v>
      </c>
      <c r="N35" s="112"/>
      <c r="O35" s="117">
        <f>SUM(M35:N35)</f>
        <v>526560</v>
      </c>
      <c r="P35" s="118"/>
      <c r="Q35" s="133"/>
    </row>
    <row r="36" spans="1:17" x14ac:dyDescent="0.15">
      <c r="A36" s="149"/>
      <c r="B36" s="598"/>
      <c r="C36" s="592"/>
      <c r="D36" s="152" t="s">
        <v>126</v>
      </c>
      <c r="E36" s="116" t="s">
        <v>127</v>
      </c>
      <c r="F36" s="152" t="s">
        <v>124</v>
      </c>
      <c r="G36" s="151">
        <v>7</v>
      </c>
      <c r="H36" s="112">
        <v>34370</v>
      </c>
      <c r="I36" s="116" t="s">
        <v>83</v>
      </c>
      <c r="J36" s="151">
        <v>12</v>
      </c>
      <c r="K36" s="116" t="s">
        <v>83</v>
      </c>
      <c r="L36" s="116">
        <v>1</v>
      </c>
      <c r="M36" s="119">
        <f t="shared" si="6"/>
        <v>412440</v>
      </c>
      <c r="N36" s="112"/>
      <c r="O36" s="117">
        <f>SUM(M36:N36)</f>
        <v>412440</v>
      </c>
      <c r="P36" s="118"/>
    </row>
    <row r="37" spans="1:17" x14ac:dyDescent="0.15">
      <c r="A37" s="149"/>
      <c r="B37" s="598"/>
      <c r="C37" s="592"/>
      <c r="D37" s="111" t="s">
        <v>128</v>
      </c>
      <c r="E37" s="116" t="s">
        <v>127</v>
      </c>
      <c r="F37" s="111" t="s">
        <v>124</v>
      </c>
      <c r="G37" s="111">
        <v>5</v>
      </c>
      <c r="H37" s="112">
        <v>30330</v>
      </c>
      <c r="I37" s="116" t="s">
        <v>125</v>
      </c>
      <c r="J37" s="151">
        <v>12</v>
      </c>
      <c r="K37" s="116" t="s">
        <v>125</v>
      </c>
      <c r="L37" s="116">
        <v>1</v>
      </c>
      <c r="M37" s="119">
        <f t="shared" si="6"/>
        <v>363960</v>
      </c>
      <c r="N37" s="112"/>
      <c r="O37" s="117">
        <f>SUM(M37:N37)</f>
        <v>363960</v>
      </c>
      <c r="P37" s="154"/>
    </row>
    <row r="38" spans="1:17" x14ac:dyDescent="0.15">
      <c r="A38" s="149"/>
      <c r="B38" s="598"/>
      <c r="C38" s="593"/>
      <c r="D38" s="594"/>
      <c r="E38" s="594"/>
      <c r="F38" s="594"/>
      <c r="G38" s="594"/>
      <c r="H38" s="594"/>
      <c r="I38" s="594"/>
      <c r="J38" s="594"/>
      <c r="K38" s="594"/>
      <c r="L38" s="595"/>
      <c r="M38" s="125">
        <f>SUM(M35:M37)</f>
        <v>1302960</v>
      </c>
      <c r="N38" s="125">
        <f>SUM(N35:N37)</f>
        <v>0</v>
      </c>
      <c r="O38" s="125">
        <f>SUM(O35:O37)</f>
        <v>1302960</v>
      </c>
      <c r="P38" s="153"/>
      <c r="Q38" s="133"/>
    </row>
    <row r="39" spans="1:17" x14ac:dyDescent="0.15">
      <c r="A39" s="149"/>
      <c r="B39" s="598"/>
      <c r="C39" s="596" t="s">
        <v>141</v>
      </c>
      <c r="D39" s="150" t="s">
        <v>121</v>
      </c>
      <c r="E39" s="150" t="s">
        <v>123</v>
      </c>
      <c r="F39" s="150" t="s">
        <v>124</v>
      </c>
      <c r="G39" s="138">
        <v>16</v>
      </c>
      <c r="H39" s="112">
        <v>35800</v>
      </c>
      <c r="I39" s="151" t="s">
        <v>83</v>
      </c>
      <c r="J39" s="155">
        <v>12</v>
      </c>
      <c r="K39" s="151" t="s">
        <v>83</v>
      </c>
      <c r="L39" s="155">
        <v>1</v>
      </c>
      <c r="M39" s="119">
        <f t="shared" si="6"/>
        <v>429600</v>
      </c>
      <c r="N39" s="112"/>
      <c r="O39" s="156">
        <f>SUM(M39:N39)</f>
        <v>429600</v>
      </c>
      <c r="P39" s="140"/>
      <c r="Q39" s="133"/>
    </row>
    <row r="40" spans="1:17" x14ac:dyDescent="0.15">
      <c r="A40" s="149"/>
      <c r="B40" s="598"/>
      <c r="C40" s="596"/>
      <c r="D40" s="152" t="s">
        <v>126</v>
      </c>
      <c r="E40" s="116" t="s">
        <v>127</v>
      </c>
      <c r="F40" s="152" t="s">
        <v>124</v>
      </c>
      <c r="G40" s="151">
        <v>7</v>
      </c>
      <c r="H40" s="112">
        <v>27690</v>
      </c>
      <c r="I40" s="151" t="s">
        <v>83</v>
      </c>
      <c r="J40" s="155">
        <v>12</v>
      </c>
      <c r="K40" s="151" t="s">
        <v>83</v>
      </c>
      <c r="L40" s="157">
        <v>1</v>
      </c>
      <c r="M40" s="119">
        <f t="shared" si="6"/>
        <v>332280</v>
      </c>
      <c r="N40" s="112"/>
      <c r="O40" s="156">
        <f>SUM(M40:N40)</f>
        <v>332280</v>
      </c>
      <c r="P40" s="140"/>
    </row>
    <row r="41" spans="1:17" x14ac:dyDescent="0.15">
      <c r="A41" s="149"/>
      <c r="B41" s="598"/>
      <c r="C41" s="596"/>
      <c r="D41" s="111" t="s">
        <v>128</v>
      </c>
      <c r="E41" s="116" t="s">
        <v>127</v>
      </c>
      <c r="F41" s="111" t="s">
        <v>124</v>
      </c>
      <c r="G41" s="111">
        <v>5</v>
      </c>
      <c r="H41" s="141">
        <v>25430</v>
      </c>
      <c r="I41" s="152" t="s">
        <v>125</v>
      </c>
      <c r="J41" s="155">
        <v>12</v>
      </c>
      <c r="K41" s="152" t="s">
        <v>125</v>
      </c>
      <c r="L41" s="158">
        <v>1</v>
      </c>
      <c r="M41" s="119">
        <f t="shared" si="6"/>
        <v>305160</v>
      </c>
      <c r="N41" s="112"/>
      <c r="O41" s="156">
        <f>SUM(M41:N41)</f>
        <v>305160</v>
      </c>
      <c r="P41" s="140"/>
    </row>
    <row r="42" spans="1:17" x14ac:dyDescent="0.15">
      <c r="A42" s="149"/>
      <c r="B42" s="599"/>
      <c r="C42" s="121"/>
      <c r="D42" s="159"/>
      <c r="E42" s="159"/>
      <c r="F42" s="159"/>
      <c r="G42" s="159"/>
      <c r="H42" s="159"/>
      <c r="I42" s="159"/>
      <c r="J42" s="159"/>
      <c r="K42" s="159"/>
      <c r="L42" s="160"/>
      <c r="M42" s="161">
        <f>SUM(M39:M41)</f>
        <v>1067040</v>
      </c>
      <c r="N42" s="161">
        <f>SUM(N39:N41)</f>
        <v>0</v>
      </c>
      <c r="O42" s="125">
        <f>SUM(O39:O41)</f>
        <v>1067040</v>
      </c>
      <c r="P42" s="140"/>
    </row>
    <row r="43" spans="1:17" x14ac:dyDescent="0.15">
      <c r="A43" s="149"/>
      <c r="B43" s="599"/>
      <c r="C43" s="596" t="s">
        <v>142</v>
      </c>
      <c r="D43" s="150" t="s">
        <v>121</v>
      </c>
      <c r="E43" s="150" t="s">
        <v>123</v>
      </c>
      <c r="F43" s="150" t="s">
        <v>124</v>
      </c>
      <c r="G43" s="138">
        <v>16</v>
      </c>
      <c r="H43" s="162">
        <f>SUM(H27,H31,,H35,H39)</f>
        <v>381250</v>
      </c>
      <c r="I43" s="151"/>
      <c r="J43" s="155"/>
      <c r="K43" s="151"/>
      <c r="L43" s="155"/>
      <c r="M43" s="119">
        <f>SUM(M27,M31,,M35,M39)</f>
        <v>4575000</v>
      </c>
      <c r="N43" s="119">
        <f>SUM(N27,N31,,N35,N39)</f>
        <v>0</v>
      </c>
      <c r="O43" s="156">
        <f>SUM(O27,O31,O35,O39)</f>
        <v>4575000</v>
      </c>
      <c r="P43" s="140"/>
      <c r="Q43" s="133"/>
    </row>
    <row r="44" spans="1:17" x14ac:dyDescent="0.15">
      <c r="A44" s="149"/>
      <c r="B44" s="599"/>
      <c r="C44" s="596"/>
      <c r="D44" s="152" t="s">
        <v>126</v>
      </c>
      <c r="E44" s="116" t="s">
        <v>127</v>
      </c>
      <c r="F44" s="152" t="s">
        <v>124</v>
      </c>
      <c r="G44" s="151">
        <v>7</v>
      </c>
      <c r="H44" s="162">
        <f t="shared" ref="H44:H45" si="7">SUM(H28,H32,,H36,H40)</f>
        <v>295580</v>
      </c>
      <c r="I44" s="151"/>
      <c r="J44" s="155"/>
      <c r="K44" s="151"/>
      <c r="L44" s="157"/>
      <c r="M44" s="119">
        <f>SUM(M28,M32,M36,M40)</f>
        <v>3546960</v>
      </c>
      <c r="N44" s="119">
        <f>SUM(N28,N32,N36,N40)</f>
        <v>0</v>
      </c>
      <c r="O44" s="156">
        <f>SUM(O28,O32,O36,O40)</f>
        <v>3546960</v>
      </c>
      <c r="P44" s="140"/>
    </row>
    <row r="45" spans="1:17" x14ac:dyDescent="0.15">
      <c r="A45" s="149"/>
      <c r="B45" s="599"/>
      <c r="C45" s="596"/>
      <c r="D45" s="111" t="s">
        <v>128</v>
      </c>
      <c r="E45" s="116" t="s">
        <v>127</v>
      </c>
      <c r="F45" s="111" t="s">
        <v>124</v>
      </c>
      <c r="G45" s="111">
        <v>5</v>
      </c>
      <c r="H45" s="162">
        <f t="shared" si="7"/>
        <v>266680</v>
      </c>
      <c r="I45" s="152"/>
      <c r="J45" s="163"/>
      <c r="K45" s="152"/>
      <c r="L45" s="158"/>
      <c r="M45" s="119">
        <f>SUM(M29,M33,,M37,M41)</f>
        <v>3200160</v>
      </c>
      <c r="N45" s="119">
        <f>SUM(N29,N33,,N37,N41)</f>
        <v>0</v>
      </c>
      <c r="O45" s="156">
        <f>SUM(O29,O33,O37,O41)</f>
        <v>3200160</v>
      </c>
      <c r="P45" s="140"/>
    </row>
    <row r="46" spans="1:17" x14ac:dyDescent="0.15">
      <c r="A46" s="149"/>
      <c r="B46" s="598"/>
      <c r="C46" s="585" t="s">
        <v>143</v>
      </c>
      <c r="D46" s="586"/>
      <c r="E46" s="159"/>
      <c r="F46" s="159"/>
      <c r="G46" s="159"/>
      <c r="H46" s="159"/>
      <c r="I46" s="159"/>
      <c r="J46" s="159"/>
      <c r="K46" s="159"/>
      <c r="L46" s="160"/>
      <c r="M46" s="161">
        <f>SUM(M30+M34+M38+M42)</f>
        <v>11322120</v>
      </c>
      <c r="N46" s="161">
        <f>SUM(N30+N34+N38+N42)</f>
        <v>0</v>
      </c>
      <c r="O46" s="125">
        <f>SUM(O30+O34+O38+O42)</f>
        <v>11322120</v>
      </c>
      <c r="P46" s="140"/>
    </row>
    <row r="47" spans="1:17" x14ac:dyDescent="0.15">
      <c r="A47" s="149"/>
      <c r="B47" s="598"/>
      <c r="C47" s="592" t="s">
        <v>144</v>
      </c>
      <c r="D47" s="111" t="s">
        <v>122</v>
      </c>
      <c r="E47" s="111" t="s">
        <v>123</v>
      </c>
      <c r="F47" s="111" t="s">
        <v>124</v>
      </c>
      <c r="G47" s="111">
        <v>16</v>
      </c>
      <c r="H47" s="120">
        <v>307612</v>
      </c>
      <c r="I47" s="151" t="s">
        <v>83</v>
      </c>
      <c r="J47" s="151">
        <v>12</v>
      </c>
      <c r="K47" s="151" t="s">
        <v>83</v>
      </c>
      <c r="L47" s="151">
        <v>1</v>
      </c>
      <c r="M47" s="119">
        <f>ROUNDDOWN(H47*J47*L47,-1)</f>
        <v>3691340</v>
      </c>
      <c r="N47" s="112">
        <f>O20/12</f>
        <v>322800</v>
      </c>
      <c r="O47" s="119">
        <f t="shared" ref="O47:O51" si="8">SUM(M47:N47)</f>
        <v>4014140</v>
      </c>
      <c r="P47" s="115"/>
    </row>
    <row r="48" spans="1:17" x14ac:dyDescent="0.15">
      <c r="A48" s="149"/>
      <c r="B48" s="598"/>
      <c r="C48" s="592"/>
      <c r="D48" s="116" t="s">
        <v>126</v>
      </c>
      <c r="E48" s="116" t="s">
        <v>127</v>
      </c>
      <c r="F48" s="116" t="s">
        <v>124</v>
      </c>
      <c r="G48" s="111">
        <v>7</v>
      </c>
      <c r="H48" s="120">
        <v>228674</v>
      </c>
      <c r="I48" s="111" t="s">
        <v>83</v>
      </c>
      <c r="J48" s="151">
        <v>8</v>
      </c>
      <c r="K48" s="111" t="s">
        <v>83</v>
      </c>
      <c r="L48" s="111">
        <v>1</v>
      </c>
      <c r="M48" s="119">
        <f t="shared" ref="M48:M51" si="9">ROUNDDOWN(H48*J48*L48,-1)</f>
        <v>1829390</v>
      </c>
      <c r="N48" s="112">
        <f t="shared" ref="N48:N51" si="10">O21/12</f>
        <v>106600</v>
      </c>
      <c r="O48" s="119">
        <f t="shared" si="8"/>
        <v>1935990</v>
      </c>
      <c r="P48" s="118"/>
    </row>
    <row r="49" spans="1:16" x14ac:dyDescent="0.15">
      <c r="A49" s="149"/>
      <c r="B49" s="598"/>
      <c r="C49" s="592"/>
      <c r="D49" s="111"/>
      <c r="E49" s="116" t="s">
        <v>127</v>
      </c>
      <c r="F49" s="111" t="s">
        <v>124</v>
      </c>
      <c r="G49" s="111">
        <v>8</v>
      </c>
      <c r="H49" s="120">
        <v>235643</v>
      </c>
      <c r="I49" s="111" t="s">
        <v>83</v>
      </c>
      <c r="J49" s="151">
        <v>4</v>
      </c>
      <c r="K49" s="111" t="s">
        <v>83</v>
      </c>
      <c r="L49" s="111">
        <v>1</v>
      </c>
      <c r="M49" s="119">
        <f t="shared" si="9"/>
        <v>942570</v>
      </c>
      <c r="N49" s="112">
        <f t="shared" si="10"/>
        <v>109850</v>
      </c>
      <c r="O49" s="119">
        <f t="shared" si="8"/>
        <v>1052420</v>
      </c>
      <c r="P49" s="118"/>
    </row>
    <row r="50" spans="1:16" x14ac:dyDescent="0.15">
      <c r="A50" s="149"/>
      <c r="B50" s="598"/>
      <c r="C50" s="592"/>
      <c r="D50" s="116" t="s">
        <v>128</v>
      </c>
      <c r="E50" s="116" t="s">
        <v>127</v>
      </c>
      <c r="F50" s="116" t="s">
        <v>124</v>
      </c>
      <c r="G50" s="111">
        <v>4</v>
      </c>
      <c r="H50" s="120">
        <v>208936</v>
      </c>
      <c r="I50" s="116" t="s">
        <v>83</v>
      </c>
      <c r="J50" s="151">
        <v>4</v>
      </c>
      <c r="K50" s="116" t="s">
        <v>83</v>
      </c>
      <c r="L50" s="116">
        <v>1</v>
      </c>
      <c r="M50" s="119">
        <f t="shared" si="9"/>
        <v>835740</v>
      </c>
      <c r="N50" s="112">
        <f t="shared" si="10"/>
        <v>97400</v>
      </c>
      <c r="O50" s="119">
        <f t="shared" si="8"/>
        <v>933140</v>
      </c>
      <c r="P50" s="118"/>
    </row>
    <row r="51" spans="1:16" x14ac:dyDescent="0.15">
      <c r="A51" s="149"/>
      <c r="B51" s="598"/>
      <c r="C51" s="592"/>
      <c r="D51" s="116"/>
      <c r="E51" s="116" t="s">
        <v>127</v>
      </c>
      <c r="F51" s="116" t="s">
        <v>124</v>
      </c>
      <c r="G51" s="111">
        <v>5</v>
      </c>
      <c r="H51" s="120">
        <v>215264</v>
      </c>
      <c r="I51" s="111" t="s">
        <v>83</v>
      </c>
      <c r="J51" s="151">
        <v>8</v>
      </c>
      <c r="K51" s="111" t="s">
        <v>83</v>
      </c>
      <c r="L51" s="111">
        <v>1</v>
      </c>
      <c r="M51" s="119">
        <f t="shared" si="9"/>
        <v>1722110</v>
      </c>
      <c r="N51" s="112">
        <f t="shared" si="10"/>
        <v>100350</v>
      </c>
      <c r="O51" s="119">
        <f t="shared" si="8"/>
        <v>1822460</v>
      </c>
      <c r="P51" s="154"/>
    </row>
    <row r="52" spans="1:16" x14ac:dyDescent="0.15">
      <c r="A52" s="149"/>
      <c r="B52" s="598"/>
      <c r="C52" s="585" t="s">
        <v>145</v>
      </c>
      <c r="D52" s="586"/>
      <c r="E52" s="586"/>
      <c r="F52" s="586"/>
      <c r="G52" s="586"/>
      <c r="H52" s="586"/>
      <c r="I52" s="586"/>
      <c r="J52" s="586"/>
      <c r="K52" s="586"/>
      <c r="L52" s="587"/>
      <c r="M52" s="125">
        <f>SUM(M47:M51)</f>
        <v>9021150</v>
      </c>
      <c r="N52" s="125">
        <f>SUM(N47:N51)</f>
        <v>737000</v>
      </c>
      <c r="O52" s="125">
        <f>SUM(O47:O51)</f>
        <v>9758150</v>
      </c>
      <c r="P52" s="153"/>
    </row>
    <row r="53" spans="1:16" x14ac:dyDescent="0.15">
      <c r="A53" s="164"/>
      <c r="B53" s="588" t="s">
        <v>146</v>
      </c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165">
        <f>SUM(M30+M34+M38+M42+M52)</f>
        <v>20343270</v>
      </c>
      <c r="N53" s="165">
        <f>SUM(N30+N34+N38+N42+N52)</f>
        <v>737000</v>
      </c>
      <c r="O53" s="165">
        <f>SUM(O30+O34+O38+O42+O52)</f>
        <v>21080270</v>
      </c>
      <c r="P53" s="166"/>
    </row>
    <row r="54" spans="1:16" ht="14.25" thickBot="1" x14ac:dyDescent="0.2">
      <c r="A54" s="167"/>
      <c r="B54" s="590" t="s">
        <v>147</v>
      </c>
      <c r="C54" s="591"/>
      <c r="D54" s="591"/>
      <c r="E54" s="168"/>
      <c r="F54" s="168"/>
      <c r="G54" s="168"/>
      <c r="H54" s="169"/>
      <c r="I54" s="168"/>
      <c r="J54" s="168"/>
      <c r="K54" s="168"/>
      <c r="L54" s="170"/>
      <c r="M54" s="171">
        <f>SUM(M13+M26+M53)</f>
        <v>137441107.32057416</v>
      </c>
      <c r="N54" s="171">
        <f>SUM(N13+N26+N53)</f>
        <v>737000</v>
      </c>
      <c r="O54" s="172">
        <f>SUM(O13+O26+O53)</f>
        <v>138178107.32057416</v>
      </c>
      <c r="P54" s="173"/>
    </row>
    <row r="59" spans="1:16" x14ac:dyDescent="0.15">
      <c r="C59" s="97" t="s">
        <v>148</v>
      </c>
    </row>
  </sheetData>
  <mergeCells count="35">
    <mergeCell ref="A1:P1"/>
    <mergeCell ref="A3:E3"/>
    <mergeCell ref="O3:P3"/>
    <mergeCell ref="A4:C5"/>
    <mergeCell ref="D4:D5"/>
    <mergeCell ref="E4:E5"/>
    <mergeCell ref="F4:F5"/>
    <mergeCell ref="G4:G5"/>
    <mergeCell ref="H4:L4"/>
    <mergeCell ref="M4:O4"/>
    <mergeCell ref="P4:P5"/>
    <mergeCell ref="A6:G6"/>
    <mergeCell ref="A7:A13"/>
    <mergeCell ref="B7:B12"/>
    <mergeCell ref="C7:C11"/>
    <mergeCell ref="B13:D13"/>
    <mergeCell ref="A14:A26"/>
    <mergeCell ref="B14:B25"/>
    <mergeCell ref="C14:C18"/>
    <mergeCell ref="C20:C23"/>
    <mergeCell ref="B26:L26"/>
    <mergeCell ref="C52:L52"/>
    <mergeCell ref="B53:L53"/>
    <mergeCell ref="B54:D54"/>
    <mergeCell ref="C35:C37"/>
    <mergeCell ref="C38:L38"/>
    <mergeCell ref="C39:C41"/>
    <mergeCell ref="C43:C45"/>
    <mergeCell ref="C46:D46"/>
    <mergeCell ref="C47:C51"/>
    <mergeCell ref="B27:B52"/>
    <mergeCell ref="C27:C29"/>
    <mergeCell ref="C30:L30"/>
    <mergeCell ref="C31:C33"/>
    <mergeCell ref="C34:L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04년 세입.세출</vt:lpstr>
      <vt:lpstr>겉표지</vt:lpstr>
      <vt:lpstr>예산총칙</vt:lpstr>
      <vt:lpstr>법인요청총괄표</vt:lpstr>
      <vt:lpstr>세입예산서</vt:lpstr>
      <vt:lpstr>세출예산서</vt:lpstr>
      <vt:lpstr>임직원보수일람표</vt:lpstr>
      <vt:lpstr>보수일람표</vt:lpstr>
      <vt:lpstr>세출예산서!Print_Area</vt:lpstr>
      <vt:lpstr>세출예산서!Print_Titles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2021-03-03T23:07:13Z</cp:lastPrinted>
  <dcterms:created xsi:type="dcterms:W3CDTF">2003-02-27T01:31:51Z</dcterms:created>
  <dcterms:modified xsi:type="dcterms:W3CDTF">2021-06-24T04:03:27Z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