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현재_통합_문서" defaultThemeVersion="124226"/>
  <bookViews>
    <workbookView xWindow="4140" yWindow="90" windowWidth="11310" windowHeight="10890" firstSheet="1" activeTab="2"/>
  </bookViews>
  <sheets>
    <sheet name="04년 세입.세출" sheetId="7" state="hidden" r:id="rId1"/>
    <sheet name="예산총칙" sheetId="72" r:id="rId2"/>
    <sheet name="총괄표" sheetId="73" r:id="rId3"/>
    <sheet name="세입예산서" sheetId="80" r:id="rId4"/>
    <sheet name="세출예산서" sheetId="78" r:id="rId5"/>
    <sheet name="보수" sheetId="68" r:id="rId6"/>
    <sheet name="보수일람표" sheetId="67" state="hidden" r:id="rId7"/>
  </sheets>
  <definedNames>
    <definedName name="_xlnm._FilterDatabase" localSheetId="4" hidden="1">세출예산서!$A$5:$AD$8</definedName>
    <definedName name="_xlnm.Print_Area" localSheetId="4">세출예산서!$A$1:$U$80</definedName>
    <definedName name="_xlnm.Print_Titles" localSheetId="4">세출예산서!$3:$4</definedName>
  </definedNames>
  <calcPr calcId="124519"/>
</workbook>
</file>

<file path=xl/calcChain.xml><?xml version="1.0" encoding="utf-8"?>
<calcChain xmlns="http://schemas.openxmlformats.org/spreadsheetml/2006/main">
  <c r="G78" i="78"/>
  <c r="G75"/>
  <c r="G67"/>
  <c r="G61"/>
  <c r="G57"/>
  <c r="G6"/>
  <c r="G6" i="80"/>
  <c r="U46" i="78"/>
  <c r="U45"/>
  <c r="U37"/>
  <c r="U36"/>
  <c r="U32"/>
  <c r="U33"/>
  <c r="U34"/>
  <c r="U35"/>
  <c r="U38"/>
  <c r="U31"/>
  <c r="D18" i="80"/>
  <c r="J9" i="73"/>
  <c r="J8" s="1"/>
  <c r="J5" i="78"/>
  <c r="I5"/>
  <c r="E22"/>
  <c r="E16"/>
  <c r="E7"/>
  <c r="D68"/>
  <c r="D67" s="1"/>
  <c r="E68"/>
  <c r="E67" s="1"/>
  <c r="U55"/>
  <c r="U49"/>
  <c r="U24"/>
  <c r="U18"/>
  <c r="U20"/>
  <c r="E57"/>
  <c r="E62"/>
  <c r="E61" s="1"/>
  <c r="E75"/>
  <c r="E78"/>
  <c r="F6" i="80"/>
  <c r="L17"/>
  <c r="L14"/>
  <c r="K15" i="73"/>
  <c r="K12"/>
  <c r="G9" i="68" l="1"/>
  <c r="F9"/>
  <c r="E9"/>
  <c r="D9"/>
  <c r="F20" i="80" l="1"/>
  <c r="F19"/>
  <c r="E18"/>
  <c r="F15"/>
  <c r="F12"/>
  <c r="E11"/>
  <c r="E5" s="1"/>
  <c r="G8" s="1"/>
  <c r="D11"/>
  <c r="F10"/>
  <c r="F9"/>
  <c r="E8"/>
  <c r="D8"/>
  <c r="I9" i="73"/>
  <c r="I8" s="1"/>
  <c r="C8"/>
  <c r="K17"/>
  <c r="K16"/>
  <c r="K13"/>
  <c r="E12"/>
  <c r="K11"/>
  <c r="E11"/>
  <c r="K10"/>
  <c r="E10"/>
  <c r="E9"/>
  <c r="D8"/>
  <c r="F9" s="1"/>
  <c r="F18" i="80" l="1"/>
  <c r="K14" i="73"/>
  <c r="F8" i="80"/>
  <c r="F11"/>
  <c r="E8" i="73"/>
  <c r="F11"/>
  <c r="K9"/>
  <c r="F10"/>
  <c r="F5" i="80" l="1"/>
  <c r="G11"/>
  <c r="G5" s="1"/>
  <c r="K8" i="73"/>
  <c r="F8" i="78" l="1"/>
  <c r="F9"/>
  <c r="F10"/>
  <c r="F11"/>
  <c r="F12"/>
  <c r="F13"/>
  <c r="F14"/>
  <c r="F15"/>
  <c r="F17"/>
  <c r="F20"/>
  <c r="F21"/>
  <c r="F23"/>
  <c r="F25"/>
  <c r="F40"/>
  <c r="F41"/>
  <c r="F48"/>
  <c r="F50"/>
  <c r="F58"/>
  <c r="F59"/>
  <c r="F60"/>
  <c r="F63"/>
  <c r="F64"/>
  <c r="F65"/>
  <c r="F66"/>
  <c r="F76"/>
  <c r="F79"/>
  <c r="D78"/>
  <c r="D75"/>
  <c r="D62"/>
  <c r="D61" s="1"/>
  <c r="D57"/>
  <c r="D22"/>
  <c r="D16"/>
  <c r="D7"/>
  <c r="D6" l="1"/>
  <c r="D5" s="1"/>
  <c r="AB4" l="1"/>
  <c r="U54" l="1"/>
  <c r="F78"/>
  <c r="F75"/>
  <c r="U65"/>
  <c r="U64"/>
  <c r="U63"/>
  <c r="F62"/>
  <c r="U60"/>
  <c r="U59"/>
  <c r="U58"/>
  <c r="F57"/>
  <c r="U53"/>
  <c r="U52"/>
  <c r="U51"/>
  <c r="U50"/>
  <c r="U48"/>
  <c r="U44"/>
  <c r="U43"/>
  <c r="U42"/>
  <c r="U41"/>
  <c r="U30"/>
  <c r="U29"/>
  <c r="U28"/>
  <c r="U27"/>
  <c r="U26"/>
  <c r="U25"/>
  <c r="U23"/>
  <c r="F22"/>
  <c r="U21"/>
  <c r="F16"/>
  <c r="F7"/>
  <c r="AA5"/>
  <c r="Z5"/>
  <c r="Y5"/>
  <c r="X5"/>
  <c r="W5"/>
  <c r="V5"/>
  <c r="U47" l="1"/>
  <c r="U56"/>
  <c r="U39"/>
  <c r="AB5"/>
  <c r="F61"/>
  <c r="E6"/>
  <c r="U66"/>
  <c r="F6" l="1"/>
  <c r="E5"/>
  <c r="F5" l="1"/>
  <c r="H43" i="67" l="1"/>
  <c r="H18" l="1"/>
  <c r="H17"/>
  <c r="H16"/>
  <c r="H15"/>
  <c r="H14"/>
  <c r="L6" i="68"/>
  <c r="L5"/>
  <c r="L9" l="1"/>
  <c r="M51" i="67" l="1"/>
  <c r="M50"/>
  <c r="M49"/>
  <c r="M48"/>
  <c r="M47"/>
  <c r="N45"/>
  <c r="H45"/>
  <c r="N44"/>
  <c r="H44"/>
  <c r="N43"/>
  <c r="N42"/>
  <c r="M41"/>
  <c r="O41" s="1"/>
  <c r="M40"/>
  <c r="O40" s="1"/>
  <c r="M39"/>
  <c r="O39" s="1"/>
  <c r="N38"/>
  <c r="M37"/>
  <c r="O37" s="1"/>
  <c r="M36"/>
  <c r="O36" s="1"/>
  <c r="M35"/>
  <c r="N34"/>
  <c r="M33"/>
  <c r="O33" s="1"/>
  <c r="M32"/>
  <c r="O32" s="1"/>
  <c r="M31"/>
  <c r="O31" s="1"/>
  <c r="N30"/>
  <c r="M29"/>
  <c r="M45" s="1"/>
  <c r="M28"/>
  <c r="M44" s="1"/>
  <c r="M27"/>
  <c r="N25"/>
  <c r="H24"/>
  <c r="M24" s="1"/>
  <c r="O24" s="1"/>
  <c r="N51" s="1"/>
  <c r="H23"/>
  <c r="M23" s="1"/>
  <c r="O23" s="1"/>
  <c r="N50" s="1"/>
  <c r="H22"/>
  <c r="M22" s="1"/>
  <c r="O22" s="1"/>
  <c r="N49" s="1"/>
  <c r="H21"/>
  <c r="M21" s="1"/>
  <c r="O21" s="1"/>
  <c r="N48" s="1"/>
  <c r="H20"/>
  <c r="M20" s="1"/>
  <c r="N19"/>
  <c r="N26" s="1"/>
  <c r="M18"/>
  <c r="O18" s="1"/>
  <c r="M17"/>
  <c r="O17" s="1"/>
  <c r="M16"/>
  <c r="O16" s="1"/>
  <c r="M15"/>
  <c r="O15" s="1"/>
  <c r="M14"/>
  <c r="N13"/>
  <c r="N12"/>
  <c r="M11"/>
  <c r="O11" s="1"/>
  <c r="M10"/>
  <c r="O10" s="1"/>
  <c r="M9"/>
  <c r="O9" s="1"/>
  <c r="M8"/>
  <c r="O8" s="1"/>
  <c r="M7"/>
  <c r="N6"/>
  <c r="M30" l="1"/>
  <c r="O34"/>
  <c r="O27"/>
  <c r="O28"/>
  <c r="O44" s="1"/>
  <c r="O29"/>
  <c r="O45" s="1"/>
  <c r="M38"/>
  <c r="O42"/>
  <c r="O48"/>
  <c r="O50"/>
  <c r="O49"/>
  <c r="O51"/>
  <c r="M19"/>
  <c r="M12"/>
  <c r="M25"/>
  <c r="O20"/>
  <c r="O7"/>
  <c r="M13"/>
  <c r="O14"/>
  <c r="O19" s="1"/>
  <c r="M34"/>
  <c r="O35"/>
  <c r="O38" s="1"/>
  <c r="M42"/>
  <c r="M43"/>
  <c r="N46"/>
  <c r="M52"/>
  <c r="O25" l="1"/>
  <c r="N47"/>
  <c r="M53"/>
  <c r="M46"/>
  <c r="O30"/>
  <c r="M26"/>
  <c r="O26"/>
  <c r="O12"/>
  <c r="O13"/>
  <c r="O46"/>
  <c r="O43"/>
  <c r="M54" l="1"/>
  <c r="M6"/>
  <c r="N52"/>
  <c r="N53" s="1"/>
  <c r="N54" s="1"/>
  <c r="O47"/>
  <c r="O52" s="1"/>
  <c r="O53" s="1"/>
  <c r="O54" l="1"/>
  <c r="O6"/>
</calcChain>
</file>

<file path=xl/sharedStrings.xml><?xml version="1.0" encoding="utf-8"?>
<sst xmlns="http://schemas.openxmlformats.org/spreadsheetml/2006/main" count="650" uniqueCount="283">
  <si>
    <t>총 계</t>
    <phoneticPr fontId="3" type="noConversion"/>
  </si>
  <si>
    <t>1. 세입</t>
    <phoneticPr fontId="3" type="noConversion"/>
  </si>
  <si>
    <t>과목</t>
    <phoneticPr fontId="3" type="noConversion"/>
  </si>
  <si>
    <t>비교증감</t>
    <phoneticPr fontId="3" type="noConversion"/>
  </si>
  <si>
    <t>비고</t>
    <phoneticPr fontId="3" type="noConversion"/>
  </si>
  <si>
    <t>2. 세출</t>
    <phoneticPr fontId="3" type="noConversion"/>
  </si>
  <si>
    <t>(단위:천원)</t>
    <phoneticPr fontId="3" type="noConversion"/>
  </si>
  <si>
    <t>인건비</t>
    <phoneticPr fontId="3" type="noConversion"/>
  </si>
  <si>
    <t>소계</t>
    <phoneticPr fontId="3" type="noConversion"/>
  </si>
  <si>
    <t>제수당</t>
    <phoneticPr fontId="3" type="noConversion"/>
  </si>
  <si>
    <t>부담금</t>
    <phoneticPr fontId="3" type="noConversion"/>
  </si>
  <si>
    <t>운영비</t>
    <phoneticPr fontId="3" type="noConversion"/>
  </si>
  <si>
    <t>보호비</t>
    <phoneticPr fontId="3" type="noConversion"/>
  </si>
  <si>
    <t>도비지원</t>
    <phoneticPr fontId="3" type="noConversion"/>
  </si>
  <si>
    <t>기능보강</t>
    <phoneticPr fontId="3" type="noConversion"/>
  </si>
  <si>
    <t>법인전입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</si>
  <si>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</si>
  <si>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</si>
  <si>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</si>
  <si>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예산액</t>
    <phoneticPr fontId="3" type="noConversion"/>
  </si>
  <si>
    <t>증</t>
    <phoneticPr fontId="3" type="noConversion"/>
  </si>
  <si>
    <t>감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</si>
  <si>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</si>
  <si>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</si>
  <si>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</si>
  <si>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예산액</t>
    <phoneticPr fontId="3" type="noConversion"/>
  </si>
  <si>
    <t>증</t>
    <phoneticPr fontId="3" type="noConversion"/>
  </si>
  <si>
    <t>감</t>
    <phoneticPr fontId="3" type="noConversion"/>
  </si>
  <si>
    <t>인건비</t>
    <phoneticPr fontId="3" type="noConversion"/>
  </si>
  <si>
    <t>소계</t>
    <phoneticPr fontId="3" type="noConversion"/>
  </si>
  <si>
    <t>제수당</t>
    <phoneticPr fontId="3" type="noConversion"/>
  </si>
  <si>
    <t>부담금</t>
    <phoneticPr fontId="3" type="noConversion"/>
  </si>
  <si>
    <t>운영비</t>
    <phoneticPr fontId="3" type="noConversion"/>
  </si>
  <si>
    <t>보호비</t>
    <phoneticPr fontId="3" type="noConversion"/>
  </si>
  <si>
    <t>도비지원</t>
    <phoneticPr fontId="3" type="noConversion"/>
  </si>
  <si>
    <t>기능보강</t>
    <phoneticPr fontId="3" type="noConversion"/>
  </si>
  <si>
    <t>법인전입</t>
    <phoneticPr fontId="3" type="noConversion"/>
  </si>
  <si>
    <t>향  림   재   활   원</t>
    <phoneticPr fontId="3" type="noConversion"/>
  </si>
  <si>
    <t>-</t>
    <phoneticPr fontId="3" type="noConversion"/>
  </si>
  <si>
    <t>2004년</t>
    <phoneticPr fontId="3" type="noConversion"/>
  </si>
  <si>
    <t xml:space="preserve">2005년 </t>
    <phoneticPr fontId="3" type="noConversion"/>
  </si>
  <si>
    <t xml:space="preserve">2005년 </t>
    <phoneticPr fontId="3" type="noConversion"/>
  </si>
  <si>
    <t xml:space="preserve">         2005년 향림재활원 세입.세출(안)</t>
    <phoneticPr fontId="3" type="noConversion"/>
  </si>
  <si>
    <t>예비비</t>
  </si>
  <si>
    <t>제1조</t>
    <phoneticPr fontId="3" type="noConversion"/>
  </si>
  <si>
    <t xml:space="preserve">제3조   </t>
    <phoneticPr fontId="3" type="noConversion"/>
  </si>
  <si>
    <t>1) 세입의 주요재원은 다음과 같다.</t>
    <phoneticPr fontId="3" type="noConversion"/>
  </si>
  <si>
    <t>2) 세출의 내용은 다음과 같다.</t>
    <phoneticPr fontId="3" type="noConversion"/>
  </si>
  <si>
    <t>제4조</t>
    <phoneticPr fontId="3" type="noConversion"/>
  </si>
  <si>
    <t>제5조</t>
    <phoneticPr fontId="3" type="noConversion"/>
  </si>
  <si>
    <t>제7조</t>
    <phoneticPr fontId="3" type="noConversion"/>
  </si>
  <si>
    <t>예  산  총  칙</t>
    <phoneticPr fontId="3" type="noConversion"/>
  </si>
  <si>
    <t>(단위 : 천원)</t>
    <phoneticPr fontId="3" type="noConversion"/>
  </si>
  <si>
    <t>세             입</t>
    <phoneticPr fontId="3" type="noConversion"/>
  </si>
  <si>
    <t>세            출</t>
    <phoneticPr fontId="3" type="noConversion"/>
  </si>
  <si>
    <t>금액</t>
    <phoneticPr fontId="3" type="noConversion"/>
  </si>
  <si>
    <t>비율(%)</t>
    <phoneticPr fontId="3" type="noConversion"/>
  </si>
  <si>
    <t>사무비</t>
    <phoneticPr fontId="3" type="noConversion"/>
  </si>
  <si>
    <t>업무
추진비</t>
    <phoneticPr fontId="3" type="noConversion"/>
  </si>
  <si>
    <t>재산
조성비</t>
    <phoneticPr fontId="3" type="noConversion"/>
  </si>
  <si>
    <t>시설비</t>
    <phoneticPr fontId="3" type="noConversion"/>
  </si>
  <si>
    <t>이월금</t>
    <phoneticPr fontId="3" type="noConversion"/>
  </si>
  <si>
    <t>사업비</t>
    <phoneticPr fontId="3" type="noConversion"/>
  </si>
  <si>
    <t>잡수입</t>
    <phoneticPr fontId="3" type="noConversion"/>
  </si>
  <si>
    <t>잡지출</t>
    <phoneticPr fontId="3" type="noConversion"/>
  </si>
  <si>
    <t>과      목</t>
    <phoneticPr fontId="3" type="noConversion"/>
  </si>
  <si>
    <t>비교증감
(B-A)</t>
    <phoneticPr fontId="3" type="noConversion"/>
  </si>
  <si>
    <t>산 출 내 역</t>
    <phoneticPr fontId="3" type="noConversion"/>
  </si>
  <si>
    <t>(단위 ; 천원)</t>
    <phoneticPr fontId="3" type="noConversion"/>
  </si>
  <si>
    <t>비율</t>
    <phoneticPr fontId="3" type="noConversion"/>
  </si>
  <si>
    <t>(B-A)</t>
    <phoneticPr fontId="3" type="noConversion"/>
  </si>
  <si>
    <t>(%)</t>
    <phoneticPr fontId="3" type="noConversion"/>
  </si>
  <si>
    <t>후원금</t>
    <phoneticPr fontId="3" type="noConversion"/>
  </si>
  <si>
    <t>제6조</t>
    <phoneticPr fontId="3" type="noConversion"/>
  </si>
  <si>
    <t>국가 또는 지방자치단체로부터 교부된 보조금, 지정후원금 및 수익자부담금 경비 등은 추가경정 예산의 성립 이전이라도</t>
    <phoneticPr fontId="3" type="noConversion"/>
  </si>
  <si>
    <t>보조금등 수입목적에 적절한 경우 먼저 사용할 수 있으며, 이는 차기 추가경정 예산에 반영하여야 한다.</t>
    <phoneticPr fontId="3" type="noConversion"/>
  </si>
  <si>
    <t>세출경비의 부족이 생겼을 때는 사회복지법인 재무·회계 규칙 제16조에 의거하여 예산을 전용할 수 있다.</t>
    <phoneticPr fontId="3" type="noConversion"/>
  </si>
  <si>
    <t>단, 동일 항내의 목간전용이 불가피한 경우에는 법인대표 이사(또는 시설의 장)에게 그 권한을 위임한다.</t>
    <phoneticPr fontId="3" type="noConversion"/>
  </si>
  <si>
    <t>후원금수입</t>
    <phoneticPr fontId="3" type="noConversion"/>
  </si>
  <si>
    <t>지정후원금</t>
    <phoneticPr fontId="3" type="noConversion"/>
  </si>
  <si>
    <t>비지정후원금</t>
    <phoneticPr fontId="3" type="noConversion"/>
  </si>
  <si>
    <t>전년도이월금</t>
    <phoneticPr fontId="3" type="noConversion"/>
  </si>
  <si>
    <t xml:space="preserve">잡수입 </t>
    <phoneticPr fontId="3" type="noConversion"/>
  </si>
  <si>
    <t>기타예금이자수입</t>
    <phoneticPr fontId="3" type="noConversion"/>
  </si>
  <si>
    <t>기타잡수입</t>
    <phoneticPr fontId="3" type="noConversion"/>
  </si>
  <si>
    <t>합  계</t>
    <phoneticPr fontId="3" type="noConversion"/>
  </si>
  <si>
    <t>예금이자</t>
    <phoneticPr fontId="3" type="noConversion"/>
  </si>
  <si>
    <t>*</t>
    <phoneticPr fontId="3" type="noConversion"/>
  </si>
  <si>
    <t>개월</t>
    <phoneticPr fontId="3" type="noConversion"/>
  </si>
  <si>
    <t>=</t>
    <phoneticPr fontId="3" type="noConversion"/>
  </si>
  <si>
    <t>기관운영비</t>
    <phoneticPr fontId="3" type="noConversion"/>
  </si>
  <si>
    <t>총    계</t>
    <phoneticPr fontId="3" type="noConversion"/>
  </si>
  <si>
    <t>급여</t>
    <phoneticPr fontId="3" type="noConversion"/>
  </si>
  <si>
    <t>임직원 보수일람표 참조</t>
    <phoneticPr fontId="3" type="noConversion"/>
  </si>
  <si>
    <t>퇴직금 및 
퇴직적립금</t>
    <phoneticPr fontId="3" type="noConversion"/>
  </si>
  <si>
    <t>퇴직적립금</t>
    <phoneticPr fontId="3" type="noConversion"/>
  </si>
  <si>
    <t>사회보험
부담금</t>
    <phoneticPr fontId="3" type="noConversion"/>
  </si>
  <si>
    <t>회의비</t>
    <phoneticPr fontId="3" type="noConversion"/>
  </si>
  <si>
    <t>여  비</t>
    <phoneticPr fontId="3" type="noConversion"/>
  </si>
  <si>
    <t>수용비 및
 수수료</t>
    <phoneticPr fontId="3" type="noConversion"/>
  </si>
  <si>
    <t>공공요금</t>
    <phoneticPr fontId="3" type="noConversion"/>
  </si>
  <si>
    <t>제세공과금</t>
    <phoneticPr fontId="3" type="noConversion"/>
  </si>
  <si>
    <t>회</t>
    <phoneticPr fontId="3" type="noConversion"/>
  </si>
  <si>
    <t>차량비</t>
    <phoneticPr fontId="3" type="noConversion"/>
  </si>
  <si>
    <t>차량유류대</t>
    <phoneticPr fontId="3" type="noConversion"/>
  </si>
  <si>
    <t>기타운영비</t>
    <phoneticPr fontId="3" type="noConversion"/>
  </si>
  <si>
    <t>자산취득비</t>
    <phoneticPr fontId="3" type="noConversion"/>
  </si>
  <si>
    <t>예비비 
및 기타</t>
    <phoneticPr fontId="3" type="noConversion"/>
  </si>
  <si>
    <t>예비비
 및 기타</t>
    <phoneticPr fontId="3" type="noConversion"/>
  </si>
  <si>
    <t>보조금</t>
    <phoneticPr fontId="3" type="noConversion"/>
  </si>
  <si>
    <t>자부담</t>
    <phoneticPr fontId="3" type="noConversion"/>
  </si>
  <si>
    <t>2019년 광주시장애인단기보호시설 임.직원 보수일람표</t>
    <phoneticPr fontId="3" type="noConversion"/>
  </si>
  <si>
    <r>
      <t>(시설명 :</t>
    </r>
    <r>
      <rPr>
        <sz val="10"/>
        <rFont val="굴림"/>
        <family val="3"/>
        <charset val="129"/>
      </rPr>
      <t>단기보호</t>
    </r>
    <r>
      <rPr>
        <b/>
        <sz val="10"/>
        <rFont val="굴림"/>
        <family val="3"/>
        <charset val="129"/>
      </rPr>
      <t>)</t>
    </r>
    <phoneticPr fontId="3" type="noConversion"/>
  </si>
  <si>
    <t>(단위:원)</t>
    <phoneticPr fontId="3" type="noConversion"/>
  </si>
  <si>
    <t>구     분</t>
    <phoneticPr fontId="3" type="noConversion"/>
  </si>
  <si>
    <t>성  명</t>
    <phoneticPr fontId="3" type="noConversion"/>
  </si>
  <si>
    <t>직위</t>
    <phoneticPr fontId="3" type="noConversion"/>
  </si>
  <si>
    <t>직급</t>
    <phoneticPr fontId="33" type="noConversion"/>
  </si>
  <si>
    <t>호봉</t>
    <phoneticPr fontId="3" type="noConversion"/>
  </si>
  <si>
    <t>산출기초</t>
    <phoneticPr fontId="3" type="noConversion"/>
  </si>
  <si>
    <t>신청액</t>
    <phoneticPr fontId="3" type="noConversion"/>
  </si>
  <si>
    <t>비 
고</t>
    <phoneticPr fontId="3" type="noConversion"/>
  </si>
  <si>
    <t>기준액</t>
    <phoneticPr fontId="3" type="noConversion"/>
  </si>
  <si>
    <t>월
시간
일</t>
    <phoneticPr fontId="3" type="noConversion"/>
  </si>
  <si>
    <t>인</t>
    <phoneticPr fontId="3" type="noConversion"/>
  </si>
  <si>
    <t>금월신청액</t>
    <phoneticPr fontId="3" type="noConversion"/>
  </si>
  <si>
    <t>전월차감액</t>
    <phoneticPr fontId="3" type="noConversion"/>
  </si>
  <si>
    <t>소요액</t>
    <phoneticPr fontId="3" type="noConversion"/>
  </si>
  <si>
    <t xml:space="preserve"> 급여 </t>
    <phoneticPr fontId="3" type="noConversion"/>
  </si>
  <si>
    <t>급여</t>
    <phoneticPr fontId="33" type="noConversion"/>
  </si>
  <si>
    <t>기
본
급</t>
    <phoneticPr fontId="3" type="noConversion"/>
  </si>
  <si>
    <t>김인환</t>
    <phoneticPr fontId="3" type="noConversion"/>
  </si>
  <si>
    <t>김인환</t>
    <phoneticPr fontId="33" type="noConversion"/>
  </si>
  <si>
    <t>생활복지사</t>
    <phoneticPr fontId="3" type="noConversion"/>
  </si>
  <si>
    <t>3급</t>
    <phoneticPr fontId="33" type="noConversion"/>
  </si>
  <si>
    <t>*</t>
    <phoneticPr fontId="33" type="noConversion"/>
  </si>
  <si>
    <t>남연우</t>
    <phoneticPr fontId="33" type="noConversion"/>
  </si>
  <si>
    <t>생활지도원(직원)</t>
    <phoneticPr fontId="33" type="noConversion"/>
  </si>
  <si>
    <t>김은숙</t>
    <phoneticPr fontId="33" type="noConversion"/>
  </si>
  <si>
    <t>기본급소계</t>
    <phoneticPr fontId="33" type="noConversion"/>
  </si>
  <si>
    <t>기본급 목계</t>
    <phoneticPr fontId="3" type="noConversion"/>
  </si>
  <si>
    <t>시간외 근무수당</t>
    <phoneticPr fontId="33" type="noConversion"/>
  </si>
  <si>
    <t>월20시간</t>
    <phoneticPr fontId="33" type="noConversion"/>
  </si>
  <si>
    <t>월40시간</t>
    <phoneticPr fontId="33" type="noConversion"/>
  </si>
  <si>
    <t>시간외근무수당</t>
    <phoneticPr fontId="33" type="noConversion"/>
  </si>
  <si>
    <t>명절휴가비</t>
    <phoneticPr fontId="33" type="noConversion"/>
  </si>
  <si>
    <t>제수당 목계</t>
    <phoneticPr fontId="33" type="noConversion"/>
  </si>
  <si>
    <t>사회
보험
부담금</t>
    <phoneticPr fontId="3" type="noConversion"/>
  </si>
  <si>
    <t>국민연금9%(4.5%)</t>
    <phoneticPr fontId="33" type="noConversion"/>
  </si>
  <si>
    <t>건강보험5.99%(2.995%)</t>
    <phoneticPr fontId="33" type="noConversion"/>
  </si>
  <si>
    <t>고용보험(1.1%)</t>
    <phoneticPr fontId="33" type="noConversion"/>
  </si>
  <si>
    <t>산재보험(0.78%)</t>
    <phoneticPr fontId="33" type="noConversion"/>
  </si>
  <si>
    <t>합계</t>
    <phoneticPr fontId="3" type="noConversion"/>
  </si>
  <si>
    <t>합계</t>
    <phoneticPr fontId="33" type="noConversion"/>
  </si>
  <si>
    <t>4대보험소계</t>
    <phoneticPr fontId="33" type="noConversion"/>
  </si>
  <si>
    <t>퇴직적립</t>
    <phoneticPr fontId="33" type="noConversion"/>
  </si>
  <si>
    <t>퇴직금소계</t>
    <phoneticPr fontId="33" type="noConversion"/>
  </si>
  <si>
    <t>사회보험부담금 목계</t>
    <phoneticPr fontId="3" type="noConversion"/>
  </si>
  <si>
    <t>인건비 총계</t>
    <phoneticPr fontId="3" type="noConversion"/>
  </si>
  <si>
    <t xml:space="preserve"> </t>
    <phoneticPr fontId="33" type="noConversion"/>
  </si>
  <si>
    <t>임·직원 보수일람표</t>
    <phoneticPr fontId="3" type="noConversion"/>
  </si>
  <si>
    <t>순위</t>
    <phoneticPr fontId="3" type="noConversion"/>
  </si>
  <si>
    <t>직종 또는
직위(호봉)</t>
    <phoneticPr fontId="3" type="noConversion"/>
  </si>
  <si>
    <t>성명</t>
    <phoneticPr fontId="3" type="noConversion"/>
  </si>
  <si>
    <t>본봉(연)</t>
    <phoneticPr fontId="3" type="noConversion"/>
  </si>
  <si>
    <t>수  당</t>
    <phoneticPr fontId="3" type="noConversion"/>
  </si>
  <si>
    <t>계</t>
    <phoneticPr fontId="3" type="noConversion"/>
  </si>
  <si>
    <t>명절수당</t>
    <phoneticPr fontId="3" type="noConversion"/>
  </si>
  <si>
    <t>시간외수당</t>
    <phoneticPr fontId="3" type="noConversion"/>
  </si>
  <si>
    <t>가족수당</t>
    <phoneticPr fontId="3" type="noConversion"/>
  </si>
  <si>
    <t>법인전입금</t>
    <phoneticPr fontId="3" type="noConversion"/>
  </si>
  <si>
    <t>회</t>
    <phoneticPr fontId="3" type="noConversion"/>
  </si>
  <si>
    <t>이용료</t>
    <phoneticPr fontId="3" type="noConversion"/>
  </si>
  <si>
    <t>365쉼터</t>
    <phoneticPr fontId="3" type="noConversion"/>
  </si>
  <si>
    <t>365쉼터 이용료</t>
    <phoneticPr fontId="3" type="noConversion"/>
  </si>
  <si>
    <t>소계</t>
    <phoneticPr fontId="3" type="noConversion"/>
  </si>
  <si>
    <t>회</t>
    <phoneticPr fontId="3" type="noConversion"/>
  </si>
  <si>
    <t>사무비</t>
    <phoneticPr fontId="3" type="noConversion"/>
  </si>
  <si>
    <t>인건비</t>
    <phoneticPr fontId="3" type="noConversion"/>
  </si>
  <si>
    <t>후원금
수입</t>
    <phoneticPr fontId="3" type="noConversion"/>
  </si>
  <si>
    <t>업무
추진비</t>
    <phoneticPr fontId="3" type="noConversion"/>
  </si>
  <si>
    <t>운영비</t>
    <phoneticPr fontId="3" type="noConversion"/>
  </si>
  <si>
    <t>재산
조성비</t>
    <phoneticPr fontId="3" type="noConversion"/>
  </si>
  <si>
    <t>시설비</t>
    <phoneticPr fontId="3" type="noConversion"/>
  </si>
  <si>
    <t>잡지출</t>
    <phoneticPr fontId="3" type="noConversion"/>
  </si>
  <si>
    <t>예비비
및 기타</t>
    <phoneticPr fontId="3" type="noConversion"/>
  </si>
  <si>
    <t>예비비
및기타</t>
    <phoneticPr fontId="3" type="noConversion"/>
  </si>
  <si>
    <t>2020년도 계속비사업은 계속비조서와 같다 : 해당없음</t>
    <phoneticPr fontId="3" type="noConversion"/>
  </si>
  <si>
    <t xml:space="preserve">   ② 후원금수입 63,000천원</t>
    <phoneticPr fontId="3" type="noConversion"/>
  </si>
  <si>
    <t>재산수입</t>
    <phoneticPr fontId="3" type="noConversion"/>
  </si>
  <si>
    <t>기본재산수입</t>
    <phoneticPr fontId="3" type="noConversion"/>
  </si>
  <si>
    <t>일반사업비</t>
    <phoneticPr fontId="3" type="noConversion"/>
  </si>
  <si>
    <t>사업비</t>
    <phoneticPr fontId="3" type="noConversion"/>
  </si>
  <si>
    <t>전출금</t>
    <phoneticPr fontId="3" type="noConversion"/>
  </si>
  <si>
    <t>배당 및 이자수입</t>
    <phoneticPr fontId="3" type="noConversion"/>
  </si>
  <si>
    <t>배당 및 이자수입</t>
    <phoneticPr fontId="3" type="noConversion"/>
  </si>
  <si>
    <t>지정후원금</t>
    <phoneticPr fontId="3" type="noConversion"/>
  </si>
  <si>
    <t>전년도이월금
(후원금)</t>
    <phoneticPr fontId="3" type="noConversion"/>
  </si>
  <si>
    <t>잡수입 이월금</t>
    <phoneticPr fontId="3" type="noConversion"/>
  </si>
  <si>
    <t>기본재산 이월금</t>
    <phoneticPr fontId="3" type="noConversion"/>
  </si>
  <si>
    <t>임직원 경조사</t>
    <phoneticPr fontId="3" type="noConversion"/>
  </si>
  <si>
    <t>유관기관,후원회 등 협의경비</t>
    <phoneticPr fontId="3" type="noConversion"/>
  </si>
  <si>
    <t>다과구입</t>
    <phoneticPr fontId="3" type="noConversion"/>
  </si>
  <si>
    <t>회의식비</t>
    <phoneticPr fontId="3" type="noConversion"/>
  </si>
  <si>
    <t>임원</t>
    <phoneticPr fontId="3" type="noConversion"/>
  </si>
  <si>
    <t>직원</t>
    <phoneticPr fontId="3" type="noConversion"/>
  </si>
  <si>
    <t>*</t>
    <phoneticPr fontId="3" type="noConversion"/>
  </si>
  <si>
    <t>회</t>
    <phoneticPr fontId="3" type="noConversion"/>
  </si>
  <si>
    <t>=</t>
    <phoneticPr fontId="3" type="noConversion"/>
  </si>
  <si>
    <t>소식지 발간</t>
    <phoneticPr fontId="3" type="noConversion"/>
  </si>
  <si>
    <t>사무용품 구입 및 수리</t>
    <phoneticPr fontId="3" type="noConversion"/>
  </si>
  <si>
    <t>홈페이지 이용수수료</t>
    <phoneticPr fontId="3" type="noConversion"/>
  </si>
  <si>
    <t>복합기 임대료</t>
    <phoneticPr fontId="3" type="noConversion"/>
  </si>
  <si>
    <t>주차요금</t>
    <phoneticPr fontId="3" type="noConversion"/>
  </si>
  <si>
    <t>CMS수수료(비지정)</t>
    <phoneticPr fontId="3" type="noConversion"/>
  </si>
  <si>
    <t>우편요금</t>
    <phoneticPr fontId="3" type="noConversion"/>
  </si>
  <si>
    <t>차량보험료</t>
    <phoneticPr fontId="3" type="noConversion"/>
  </si>
  <si>
    <t>자동차세</t>
    <phoneticPr fontId="3" type="noConversion"/>
  </si>
  <si>
    <t>재산세</t>
    <phoneticPr fontId="3" type="noConversion"/>
  </si>
  <si>
    <t>차량유지비</t>
    <phoneticPr fontId="3" type="noConversion"/>
  </si>
  <si>
    <t>유관기관 행사 시 화분 등 구입</t>
    <phoneticPr fontId="3" type="noConversion"/>
  </si>
  <si>
    <t>시설종사자, 후원회원 등 경조비</t>
  </si>
  <si>
    <t>명절선물</t>
  </si>
  <si>
    <t>직원 기숙사 관리비</t>
    <phoneticPr fontId="3" type="noConversion"/>
  </si>
  <si>
    <t>특근매식비</t>
    <phoneticPr fontId="3" type="noConversion"/>
  </si>
  <si>
    <t>기타경비</t>
    <phoneticPr fontId="3" type="noConversion"/>
  </si>
  <si>
    <t>비품구입 등</t>
    <phoneticPr fontId="3" type="noConversion"/>
  </si>
  <si>
    <t>시설장비유지비</t>
    <phoneticPr fontId="3" type="noConversion"/>
  </si>
  <si>
    <t>임원 워크샵</t>
  </si>
  <si>
    <t>성탄예술제</t>
    <phoneticPr fontId="3" type="noConversion"/>
  </si>
  <si>
    <t>기타사업비</t>
  </si>
  <si>
    <t>시설전출금(후원금)</t>
    <phoneticPr fontId="3" type="noConversion"/>
  </si>
  <si>
    <t>향림재활원</t>
    <phoneticPr fontId="3" type="noConversion"/>
  </si>
  <si>
    <t>품안의집</t>
    <phoneticPr fontId="3" type="noConversion"/>
  </si>
  <si>
    <t>광주시주간보호시설</t>
    <phoneticPr fontId="3" type="noConversion"/>
  </si>
  <si>
    <t>광주시단기보호시설</t>
    <phoneticPr fontId="3" type="noConversion"/>
  </si>
  <si>
    <t>향기로운집</t>
    <phoneticPr fontId="3" type="noConversion"/>
  </si>
  <si>
    <t>(시설별 직원연수비 및 종사자체육대회 포함)</t>
    <phoneticPr fontId="3" type="noConversion"/>
  </si>
  <si>
    <t>사무국장</t>
    <phoneticPr fontId="3" type="noConversion"/>
  </si>
  <si>
    <t>사무원</t>
    <phoneticPr fontId="3" type="noConversion"/>
  </si>
  <si>
    <t>김 ㅇㅇ</t>
    <phoneticPr fontId="3" type="noConversion"/>
  </si>
  <si>
    <t>손 ㅇㅇ</t>
    <phoneticPr fontId="3" type="noConversion"/>
  </si>
  <si>
    <t>2020년도 명시이월사업은 명시이월 사업비 명세서와 같다 : 해당없음</t>
    <phoneticPr fontId="3" type="noConversion"/>
  </si>
  <si>
    <t>잡수입 예비비</t>
    <phoneticPr fontId="3" type="noConversion"/>
  </si>
  <si>
    <t>기본재산 예비비</t>
    <phoneticPr fontId="3" type="noConversion"/>
  </si>
  <si>
    <t>기본급(자부담)</t>
    <phoneticPr fontId="3" type="noConversion"/>
  </si>
  <si>
    <t>기본급(후원금)</t>
    <phoneticPr fontId="3" type="noConversion"/>
  </si>
  <si>
    <t>제수당(후원금)</t>
    <phoneticPr fontId="3" type="noConversion"/>
  </si>
  <si>
    <t>취득세,등록면허세</t>
    <phoneticPr fontId="3" type="noConversion"/>
  </si>
  <si>
    <t>2020년도
제1차
추경액(B)</t>
    <phoneticPr fontId="3" type="noConversion"/>
  </si>
  <si>
    <t>2021년도
예산액(A)</t>
    <phoneticPr fontId="3" type="noConversion"/>
  </si>
  <si>
    <t>기타잡수입</t>
    <phoneticPr fontId="3" type="noConversion"/>
  </si>
  <si>
    <t>2021년도 사회복지법인 향림원 1차 추경 세입예산서(안)</t>
    <phoneticPr fontId="3" type="noConversion"/>
  </si>
  <si>
    <t>2021년도
제1차
추경액(B)</t>
    <phoneticPr fontId="3" type="noConversion"/>
  </si>
  <si>
    <t>2021년도
에산액(A)</t>
    <phoneticPr fontId="3" type="noConversion"/>
  </si>
  <si>
    <t>비지정후원금</t>
    <phoneticPr fontId="3" type="noConversion"/>
  </si>
  <si>
    <t>제2조</t>
    <phoneticPr fontId="3" type="noConversion"/>
  </si>
  <si>
    <t>세입·세출 예산총액은 각각 452,949천원으로 한다.</t>
    <phoneticPr fontId="3" type="noConversion"/>
  </si>
  <si>
    <t xml:space="preserve">   ① 재산수입 3,260천원</t>
    <phoneticPr fontId="3" type="noConversion"/>
  </si>
  <si>
    <t xml:space="preserve">   ③ 이월금 378,835천원</t>
    <phoneticPr fontId="3" type="noConversion"/>
  </si>
  <si>
    <t xml:space="preserve">   ④ 잡수입 7,854천원</t>
    <phoneticPr fontId="3" type="noConversion"/>
  </si>
  <si>
    <t>사회보험부담금(후원금)</t>
    <phoneticPr fontId="3" type="noConversion"/>
  </si>
  <si>
    <t>현수막 제작</t>
    <phoneticPr fontId="3" type="noConversion"/>
  </si>
  <si>
    <t>홈페이지 재구축 용역비</t>
    <phoneticPr fontId="3" type="noConversion"/>
  </si>
  <si>
    <t>통행료</t>
    <phoneticPr fontId="3" type="noConversion"/>
  </si>
  <si>
    <t>회계감사수수료</t>
    <phoneticPr fontId="3" type="noConversion"/>
  </si>
  <si>
    <t>모금통 제작</t>
    <phoneticPr fontId="3" type="noConversion"/>
  </si>
  <si>
    <t>각종 수수료</t>
    <phoneticPr fontId="3" type="noConversion"/>
  </si>
  <si>
    <t>CMS수수료(지정)</t>
    <phoneticPr fontId="3" type="noConversion"/>
  </si>
  <si>
    <t>신문구독료</t>
    <phoneticPr fontId="3" type="noConversion"/>
  </si>
  <si>
    <t>한국사회복지법인협회 연회비</t>
    <phoneticPr fontId="3" type="noConversion"/>
  </si>
  <si>
    <t>경기도사회복지협의회 연회비</t>
    <phoneticPr fontId="3" type="noConversion"/>
  </si>
  <si>
    <t>소송비 등(잡수입)</t>
    <phoneticPr fontId="3" type="noConversion"/>
  </si>
  <si>
    <t>소송비 등(지정)</t>
    <phoneticPr fontId="3" type="noConversion"/>
  </si>
  <si>
    <t>2021년도 사회복지법인 향림원 1차 추경 세출예산서(안)</t>
    <phoneticPr fontId="3" type="noConversion"/>
  </si>
  <si>
    <t>2021년도 사회복지법인 향림원 1차 추경 세입·세출 예산서 총괄표(안)</t>
    <phoneticPr fontId="3" type="noConversion"/>
  </si>
  <si>
    <t xml:space="preserve">   ① 사무비  116,096천원</t>
    <phoneticPr fontId="3" type="noConversion"/>
  </si>
  <si>
    <t xml:space="preserve">   ② 재산조성비 5,207천원</t>
    <phoneticPr fontId="3" type="noConversion"/>
  </si>
  <si>
    <t xml:space="preserve">   ③ 사업비 2,500천원</t>
    <phoneticPr fontId="3" type="noConversion"/>
  </si>
  <si>
    <t xml:space="preserve">   ④ 전출금 29,426천원</t>
    <phoneticPr fontId="3" type="noConversion"/>
  </si>
  <si>
    <t xml:space="preserve">   ⑤ 잡지출 10,000천원</t>
    <phoneticPr fontId="3" type="noConversion"/>
  </si>
  <si>
    <t xml:space="preserve">   ⑤ 예비비 290,554천원</t>
    <phoneticPr fontId="3" type="noConversion"/>
  </si>
  <si>
    <t>사회복지법인 향림원 2021년도 추경예산은 일반회계와 특별회계로 구분한다.</t>
    <phoneticPr fontId="3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</si>
</sst>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#,##0;[Red]#,##0"/>
    <numFmt numFmtId="177" formatCode="0_ "/>
    <numFmt numFmtId="178" formatCode="0.0%"/>
    <numFmt numFmtId="179" formatCode="#,##0_);[Red]\(#,##0\)"/>
    <numFmt numFmtId="180" formatCode="_-* #,##0.0_-;\-* #,##0.0_-;_-* &quot;-&quot;_-;_-@_-"/>
    <numFmt numFmtId="181" formatCode="#,##0_ "/>
    <numFmt numFmtId="182" formatCode="0_);[Red]\(0\)"/>
  </numFmts>
  <fonts count="4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3"/>
      <name val="굴림체"/>
      <family val="3"/>
      <charset val="129"/>
    </font>
    <font>
      <b/>
      <sz val="15"/>
      <name val="굴림체"/>
      <family val="3"/>
      <charset val="129"/>
    </font>
    <font>
      <b/>
      <sz val="11"/>
      <name val="굴림체"/>
      <family val="3"/>
      <charset val="129"/>
    </font>
    <font>
      <sz val="18"/>
      <name val="돋움"/>
      <family val="3"/>
      <charset val="129"/>
    </font>
    <font>
      <b/>
      <sz val="22"/>
      <name val="굴림체"/>
      <family val="3"/>
      <charset val="129"/>
    </font>
    <font>
      <sz val="22"/>
      <name val="돋움"/>
      <family val="3"/>
      <charset val="129"/>
    </font>
    <font>
      <b/>
      <sz val="26"/>
      <name val="굴림체"/>
      <family val="3"/>
      <charset val="129"/>
    </font>
    <font>
      <sz val="26"/>
      <name val="돋움"/>
      <family val="3"/>
      <charset val="129"/>
    </font>
    <font>
      <b/>
      <sz val="8"/>
      <name val="굴림체"/>
      <family val="3"/>
      <charset val="129"/>
    </font>
    <font>
      <b/>
      <sz val="8"/>
      <name val="돋움"/>
      <family val="3"/>
      <charset val="129"/>
    </font>
    <font>
      <b/>
      <i/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  <font>
      <b/>
      <sz val="25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000000"/>
      <name val="굴림체"/>
      <family val="3"/>
      <charset val="129"/>
    </font>
    <font>
      <b/>
      <sz val="22"/>
      <name val="돋움"/>
      <family val="3"/>
      <charset val="129"/>
    </font>
    <font>
      <b/>
      <sz val="20"/>
      <name val="돋움"/>
      <family val="3"/>
      <charset val="129"/>
    </font>
    <font>
      <b/>
      <sz val="9"/>
      <name val="돋움"/>
      <family val="3"/>
      <charset val="129"/>
    </font>
    <font>
      <b/>
      <sz val="18"/>
      <name val="굴림"/>
      <family val="3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1"/>
      <name val="굴림"/>
      <family val="3"/>
      <charset val="129"/>
    </font>
    <font>
      <sz val="25"/>
      <name val="돋움"/>
      <family val="3"/>
      <charset val="129"/>
    </font>
    <font>
      <b/>
      <sz val="10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b/>
      <sz val="12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65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41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1" fontId="9" fillId="0" borderId="1" xfId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41" fontId="16" fillId="0" borderId="0" xfId="1" applyFont="1"/>
    <xf numFmtId="41" fontId="16" fillId="0" borderId="0" xfId="1" applyFont="1" applyAlignment="1">
      <alignment horizontal="center"/>
    </xf>
    <xf numFmtId="41" fontId="15" fillId="0" borderId="0" xfId="1" applyFont="1" applyBorder="1" applyAlignment="1">
      <alignment horizontal="center" vertical="center"/>
    </xf>
    <xf numFmtId="41" fontId="15" fillId="0" borderId="0" xfId="1" applyFont="1" applyBorder="1" applyAlignment="1">
      <alignment horizontal="center"/>
    </xf>
    <xf numFmtId="41" fontId="15" fillId="0" borderId="0" xfId="1" applyFont="1" applyBorder="1" applyAlignment="1">
      <alignment horizontal="left"/>
    </xf>
    <xf numFmtId="41" fontId="16" fillId="0" borderId="0" xfId="1" applyFont="1" applyBorder="1" applyAlignment="1">
      <alignment horizontal="center"/>
    </xf>
    <xf numFmtId="41" fontId="16" fillId="0" borderId="0" xfId="1" applyFont="1" applyBorder="1" applyAlignment="1">
      <alignment horizontal="left"/>
    </xf>
    <xf numFmtId="41" fontId="16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9" fontId="16" fillId="0" borderId="0" xfId="0" applyNumberFormat="1" applyFont="1"/>
    <xf numFmtId="0" fontId="16" fillId="0" borderId="0" xfId="0" applyFont="1" applyAlignment="1">
      <alignment horizontal="center"/>
    </xf>
    <xf numFmtId="41" fontId="19" fillId="2" borderId="0" xfId="1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0" fillId="0" borderId="0" xfId="0" applyFont="1"/>
    <xf numFmtId="0" fontId="18" fillId="0" borderId="0" xfId="0" applyFont="1" applyAlignment="1">
      <alignment horizontal="center" vertical="center"/>
    </xf>
    <xf numFmtId="41" fontId="18" fillId="0" borderId="0" xfId="1" applyFont="1" applyAlignment="1">
      <alignment horizontal="center" vertical="center"/>
    </xf>
    <xf numFmtId="41" fontId="15" fillId="0" borderId="0" xfId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41" fontId="22" fillId="0" borderId="1" xfId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1" fontId="22" fillId="0" borderId="1" xfId="1" applyFont="1" applyBorder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1" fontId="22" fillId="0" borderId="5" xfId="1" applyFont="1" applyBorder="1" applyAlignment="1">
      <alignment horizontal="center" vertical="center"/>
    </xf>
    <xf numFmtId="41" fontId="22" fillId="0" borderId="5" xfId="0" applyNumberFormat="1" applyFont="1" applyFill="1" applyBorder="1" applyAlignment="1">
      <alignment horizontal="center" vertical="center"/>
    </xf>
    <xf numFmtId="41" fontId="22" fillId="0" borderId="6" xfId="1" applyFont="1" applyBorder="1" applyAlignment="1">
      <alignment horizontal="center" vertical="center"/>
    </xf>
    <xf numFmtId="41" fontId="22" fillId="0" borderId="6" xfId="0" applyNumberFormat="1" applyFont="1" applyFill="1" applyBorder="1" applyAlignment="1">
      <alignment horizontal="center" vertical="center"/>
    </xf>
    <xf numFmtId="41" fontId="22" fillId="0" borderId="10" xfId="1" applyFont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7" xfId="1" applyFont="1" applyBorder="1" applyAlignment="1">
      <alignment horizontal="center" vertical="center"/>
    </xf>
    <xf numFmtId="41" fontId="22" fillId="0" borderId="7" xfId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1" fontId="23" fillId="0" borderId="5" xfId="0" applyNumberFormat="1" applyFont="1" applyBorder="1" applyAlignment="1">
      <alignment horizontal="center" vertical="center"/>
    </xf>
    <xf numFmtId="9" fontId="23" fillId="0" borderId="23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/>
    </xf>
    <xf numFmtId="9" fontId="23" fillId="0" borderId="2" xfId="0" applyNumberFormat="1" applyFont="1" applyFill="1" applyBorder="1" applyAlignment="1">
      <alignment vertical="center"/>
    </xf>
    <xf numFmtId="9" fontId="23" fillId="0" borderId="29" xfId="0" applyNumberFormat="1" applyFont="1" applyFill="1" applyBorder="1" applyAlignment="1">
      <alignment vertical="center"/>
    </xf>
    <xf numFmtId="41" fontId="23" fillId="0" borderId="11" xfId="1" applyFont="1" applyBorder="1" applyAlignment="1">
      <alignment vertical="center"/>
    </xf>
    <xf numFmtId="41" fontId="23" fillId="0" borderId="1" xfId="1" applyNumberFormat="1" applyFont="1" applyBorder="1" applyAlignment="1">
      <alignment horizontal="center" vertical="center"/>
    </xf>
    <xf numFmtId="9" fontId="23" fillId="0" borderId="30" xfId="0" applyNumberFormat="1" applyFont="1" applyBorder="1" applyAlignment="1">
      <alignment horizontal="left" vertical="center"/>
    </xf>
    <xf numFmtId="41" fontId="23" fillId="0" borderId="29" xfId="1" applyFont="1" applyBorder="1" applyAlignment="1">
      <alignment vertical="center"/>
    </xf>
    <xf numFmtId="9" fontId="23" fillId="0" borderId="31" xfId="0" applyNumberFormat="1" applyFont="1" applyBorder="1" applyAlignment="1">
      <alignment horizontal="left" vertical="center"/>
    </xf>
    <xf numFmtId="41" fontId="23" fillId="0" borderId="17" xfId="1" applyFont="1" applyBorder="1" applyAlignment="1">
      <alignment vertical="center"/>
    </xf>
    <xf numFmtId="0" fontId="24" fillId="3" borderId="32" xfId="0" applyFont="1" applyFill="1" applyBorder="1" applyAlignment="1">
      <alignment horizontal="center" vertical="center"/>
    </xf>
    <xf numFmtId="179" fontId="24" fillId="3" borderId="32" xfId="0" applyNumberFormat="1" applyFont="1" applyFill="1" applyBorder="1" applyAlignment="1">
      <alignment horizontal="center" vertical="center"/>
    </xf>
    <xf numFmtId="41" fontId="22" fillId="0" borderId="39" xfId="1" applyFont="1" applyFill="1" applyBorder="1" applyAlignment="1">
      <alignment horizontal="center" vertical="center"/>
    </xf>
    <xf numFmtId="41" fontId="22" fillId="0" borderId="40" xfId="1" applyFont="1" applyFill="1" applyBorder="1" applyAlignment="1">
      <alignment horizontal="center" vertical="center"/>
    </xf>
    <xf numFmtId="0" fontId="22" fillId="0" borderId="5" xfId="1" applyNumberFormat="1" applyFont="1" applyFill="1" applyBorder="1" applyAlignment="1">
      <alignment horizontal="center" vertical="center" shrinkToFit="1"/>
    </xf>
    <xf numFmtId="41" fontId="22" fillId="0" borderId="3" xfId="0" applyNumberFormat="1" applyFont="1" applyFill="1" applyBorder="1" applyAlignment="1">
      <alignment vertical="center"/>
    </xf>
    <xf numFmtId="41" fontId="22" fillId="0" borderId="29" xfId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41" fontId="22" fillId="0" borderId="26" xfId="0" applyNumberFormat="1" applyFont="1" applyFill="1" applyBorder="1" applyAlignment="1">
      <alignment vertical="center"/>
    </xf>
    <xf numFmtId="179" fontId="22" fillId="0" borderId="5" xfId="0" applyNumberFormat="1" applyFont="1" applyFill="1" applyBorder="1" applyAlignment="1">
      <alignment horizontal="center" vertical="center"/>
    </xf>
    <xf numFmtId="41" fontId="22" fillId="0" borderId="30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>
      <alignment horizontal="center"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21" xfId="0" applyNumberFormat="1" applyFont="1" applyFill="1" applyBorder="1" applyAlignment="1">
      <alignment vertical="center"/>
    </xf>
    <xf numFmtId="177" fontId="22" fillId="0" borderId="6" xfId="0" applyNumberFormat="1" applyFont="1" applyFill="1" applyBorder="1" applyAlignment="1">
      <alignment horizontal="center" vertical="center"/>
    </xf>
    <xf numFmtId="9" fontId="22" fillId="0" borderId="21" xfId="0" applyNumberFormat="1" applyFont="1" applyFill="1" applyBorder="1" applyAlignment="1">
      <alignment vertical="center"/>
    </xf>
    <xf numFmtId="41" fontId="22" fillId="0" borderId="35" xfId="1" applyFont="1" applyFill="1" applyBorder="1" applyAlignment="1">
      <alignment horizontal="center" vertical="center"/>
    </xf>
    <xf numFmtId="177" fontId="22" fillId="0" borderId="5" xfId="0" applyNumberFormat="1" applyFont="1" applyFill="1" applyBorder="1" applyAlignment="1">
      <alignment horizontal="center" vertical="center"/>
    </xf>
    <xf numFmtId="41" fontId="22" fillId="2" borderId="10" xfId="1" applyFont="1" applyFill="1" applyBorder="1" applyAlignment="1">
      <alignment horizontal="center" vertical="center"/>
    </xf>
    <xf numFmtId="41" fontId="22" fillId="0" borderId="30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horizontal="center" vertical="center"/>
    </xf>
    <xf numFmtId="41" fontId="22" fillId="0" borderId="0" xfId="1" applyFont="1" applyFill="1" applyBorder="1" applyAlignment="1">
      <alignment vertical="center"/>
    </xf>
    <xf numFmtId="0" fontId="22" fillId="0" borderId="10" xfId="1" applyNumberFormat="1" applyFont="1" applyBorder="1" applyAlignment="1">
      <alignment vertical="center" shrinkToFit="1"/>
    </xf>
    <xf numFmtId="0" fontId="22" fillId="0" borderId="19" xfId="0" applyNumberFormat="1" applyFont="1" applyBorder="1" applyAlignment="1">
      <alignment horizontal="center" vertical="center" shrinkToFit="1"/>
    </xf>
    <xf numFmtId="0" fontId="22" fillId="0" borderId="20" xfId="1" applyNumberFormat="1" applyFont="1" applyBorder="1" applyAlignment="1">
      <alignment vertical="center" shrinkToFit="1"/>
    </xf>
    <xf numFmtId="41" fontId="22" fillId="2" borderId="20" xfId="1" applyFont="1" applyFill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41" fontId="22" fillId="0" borderId="16" xfId="1" applyFont="1" applyFill="1" applyBorder="1" applyAlignment="1">
      <alignment vertical="center"/>
    </xf>
    <xf numFmtId="41" fontId="22" fillId="0" borderId="27" xfId="1" applyFont="1" applyFill="1" applyBorder="1" applyAlignment="1">
      <alignment horizontal="center" vertical="center"/>
    </xf>
    <xf numFmtId="41" fontId="22" fillId="2" borderId="5" xfId="1" applyFont="1" applyFill="1" applyBorder="1" applyAlignment="1">
      <alignment horizontal="center" vertical="center"/>
    </xf>
    <xf numFmtId="177" fontId="22" fillId="0" borderId="5" xfId="0" applyNumberFormat="1" applyFont="1" applyBorder="1" applyAlignment="1">
      <alignment horizontal="center" vertical="center"/>
    </xf>
    <xf numFmtId="41" fontId="22" fillId="0" borderId="26" xfId="1" applyFont="1" applyFill="1" applyBorder="1" applyAlignment="1">
      <alignment vertical="center"/>
    </xf>
    <xf numFmtId="41" fontId="22" fillId="2" borderId="6" xfId="1" applyFont="1" applyFill="1" applyBorder="1" applyAlignment="1">
      <alignment horizontal="center" vertical="center"/>
    </xf>
    <xf numFmtId="41" fontId="22" fillId="0" borderId="21" xfId="0" applyNumberFormat="1" applyFont="1" applyBorder="1" applyAlignment="1">
      <alignment vertical="center"/>
    </xf>
    <xf numFmtId="177" fontId="22" fillId="0" borderId="6" xfId="0" applyNumberFormat="1" applyFont="1" applyBorder="1" applyAlignment="1">
      <alignment horizontal="center" vertical="center"/>
    </xf>
    <xf numFmtId="41" fontId="22" fillId="0" borderId="34" xfId="1" applyFont="1" applyFill="1" applyBorder="1" applyAlignment="1">
      <alignment vertical="center"/>
    </xf>
    <xf numFmtId="0" fontId="22" fillId="0" borderId="18" xfId="0" applyNumberFormat="1" applyFont="1" applyBorder="1" applyAlignment="1">
      <alignment horizontal="center" vertical="center" shrinkToFit="1"/>
    </xf>
    <xf numFmtId="0" fontId="22" fillId="0" borderId="1" xfId="1" applyNumberFormat="1" applyFont="1" applyBorder="1" applyAlignment="1">
      <alignment horizontal="center" vertical="center" shrinkToFit="1"/>
    </xf>
    <xf numFmtId="41" fontId="22" fillId="2" borderId="1" xfId="1" applyFont="1" applyFill="1" applyBorder="1" applyAlignment="1">
      <alignment horizontal="center" vertical="center"/>
    </xf>
    <xf numFmtId="41" fontId="22" fillId="0" borderId="2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vertical="center" wrapText="1" shrinkToFit="1"/>
    </xf>
    <xf numFmtId="177" fontId="22" fillId="0" borderId="15" xfId="0" applyNumberFormat="1" applyFont="1" applyBorder="1" applyAlignment="1">
      <alignment horizontal="center" vertical="center" shrinkToFit="1"/>
    </xf>
    <xf numFmtId="177" fontId="22" fillId="0" borderId="2" xfId="0" applyNumberFormat="1" applyFont="1" applyBorder="1" applyAlignment="1">
      <alignment horizontal="center" vertical="center"/>
    </xf>
    <xf numFmtId="0" fontId="22" fillId="0" borderId="30" xfId="1" applyNumberFormat="1" applyFont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horizontal="center" vertical="center" shrinkToFit="1"/>
    </xf>
    <xf numFmtId="41" fontId="22" fillId="0" borderId="3" xfId="1" applyFont="1" applyFill="1" applyBorder="1" applyAlignment="1">
      <alignment vertical="center"/>
    </xf>
    <xf numFmtId="41" fontId="22" fillId="0" borderId="1" xfId="0" applyNumberFormat="1" applyFont="1" applyBorder="1" applyAlignment="1">
      <alignment vertical="center"/>
    </xf>
    <xf numFmtId="41" fontId="22" fillId="0" borderId="5" xfId="0" applyNumberFormat="1" applyFont="1" applyBorder="1" applyAlignment="1">
      <alignment vertical="center"/>
    </xf>
    <xf numFmtId="0" fontId="22" fillId="0" borderId="6" xfId="0" applyNumberFormat="1" applyFont="1" applyBorder="1" applyAlignment="1">
      <alignment horizontal="center" vertical="center" shrinkToFit="1"/>
    </xf>
    <xf numFmtId="41" fontId="22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41" fontId="22" fillId="4" borderId="10" xfId="1" applyFont="1" applyFill="1" applyBorder="1" applyAlignment="1">
      <alignment horizontal="center" vertical="center"/>
    </xf>
    <xf numFmtId="177" fontId="22" fillId="4" borderId="1" xfId="0" applyNumberFormat="1" applyFont="1" applyFill="1" applyBorder="1" applyAlignment="1">
      <alignment horizontal="center" vertical="center"/>
    </xf>
    <xf numFmtId="41" fontId="23" fillId="4" borderId="1" xfId="1" applyNumberFormat="1" applyFont="1" applyFill="1" applyBorder="1" applyAlignment="1">
      <alignment vertical="center"/>
    </xf>
    <xf numFmtId="180" fontId="18" fillId="0" borderId="0" xfId="1" applyNumberFormat="1" applyFont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1" fontId="24" fillId="0" borderId="1" xfId="1" applyFont="1" applyFill="1" applyBorder="1" applyAlignment="1">
      <alignment horizontal="center" vertical="center"/>
    </xf>
    <xf numFmtId="41" fontId="24" fillId="0" borderId="1" xfId="0" applyNumberFormat="1" applyFont="1" applyFill="1" applyBorder="1" applyAlignment="1">
      <alignment horizontal="center" vertical="center"/>
    </xf>
    <xf numFmtId="180" fontId="24" fillId="0" borderId="1" xfId="1" applyNumberFormat="1" applyFont="1" applyFill="1" applyBorder="1" applyAlignment="1">
      <alignment horizontal="right" vertical="center"/>
    </xf>
    <xf numFmtId="180" fontId="24" fillId="0" borderId="13" xfId="1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80" fontId="22" fillId="0" borderId="0" xfId="1" applyNumberFormat="1" applyFont="1" applyAlignment="1">
      <alignment horizontal="right" vertical="center"/>
    </xf>
    <xf numFmtId="41" fontId="22" fillId="0" borderId="6" xfId="1" applyFont="1" applyFill="1" applyBorder="1" applyAlignment="1">
      <alignment horizontal="center" vertical="center"/>
    </xf>
    <xf numFmtId="41" fontId="22" fillId="4" borderId="1" xfId="1" applyFont="1" applyFill="1" applyBorder="1" applyAlignment="1">
      <alignment horizontal="center" vertical="center"/>
    </xf>
    <xf numFmtId="0" fontId="22" fillId="4" borderId="1" xfId="1" applyNumberFormat="1" applyFont="1" applyFill="1" applyBorder="1" applyAlignment="1">
      <alignment horizontal="center" vertical="center" shrinkToFit="1"/>
    </xf>
    <xf numFmtId="0" fontId="22" fillId="4" borderId="10" xfId="1" applyNumberFormat="1" applyFont="1" applyFill="1" applyBorder="1" applyAlignment="1">
      <alignment horizontal="center" vertical="center" shrinkToFit="1"/>
    </xf>
    <xf numFmtId="41" fontId="22" fillId="4" borderId="30" xfId="0" applyNumberFormat="1" applyFont="1" applyFill="1" applyBorder="1" applyAlignment="1">
      <alignment vertical="center"/>
    </xf>
    <xf numFmtId="0" fontId="22" fillId="4" borderId="33" xfId="1" applyNumberFormat="1" applyFont="1" applyFill="1" applyBorder="1" applyAlignment="1">
      <alignment horizontal="center" vertical="center" shrinkToFit="1"/>
    </xf>
    <xf numFmtId="41" fontId="22" fillId="4" borderId="9" xfId="0" applyNumberFormat="1" applyFont="1" applyFill="1" applyBorder="1" applyAlignment="1">
      <alignment horizontal="center" vertical="center"/>
    </xf>
    <xf numFmtId="41" fontId="22" fillId="4" borderId="39" xfId="0" applyNumberFormat="1" applyFont="1" applyFill="1" applyBorder="1" applyAlignment="1">
      <alignment vertical="center"/>
    </xf>
    <xf numFmtId="0" fontId="22" fillId="0" borderId="6" xfId="1" applyNumberFormat="1" applyFont="1" applyFill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center" vertical="center"/>
    </xf>
    <xf numFmtId="41" fontId="22" fillId="0" borderId="10" xfId="0" applyNumberFormat="1" applyFont="1" applyBorder="1" applyAlignment="1">
      <alignment vertical="center"/>
    </xf>
    <xf numFmtId="177" fontId="22" fillId="4" borderId="5" xfId="0" applyNumberFormat="1" applyFont="1" applyFill="1" applyBorder="1" applyAlignment="1">
      <alignment horizontal="center" vertical="center"/>
    </xf>
    <xf numFmtId="41" fontId="22" fillId="0" borderId="20" xfId="0" applyNumberFormat="1" applyFont="1" applyBorder="1" applyAlignment="1">
      <alignment vertical="center"/>
    </xf>
    <xf numFmtId="0" fontId="23" fillId="0" borderId="36" xfId="0" applyFont="1" applyBorder="1" applyAlignment="1"/>
    <xf numFmtId="41" fontId="16" fillId="0" borderId="0" xfId="0" applyNumberFormat="1" applyFont="1" applyAlignment="1"/>
    <xf numFmtId="9" fontId="22" fillId="0" borderId="38" xfId="0" applyNumberFormat="1" applyFont="1" applyFill="1" applyBorder="1" applyAlignment="1">
      <alignment vertical="center"/>
    </xf>
    <xf numFmtId="9" fontId="22" fillId="0" borderId="2" xfId="0" applyNumberFormat="1" applyFont="1" applyFill="1" applyBorder="1" applyAlignment="1">
      <alignment vertical="center"/>
    </xf>
    <xf numFmtId="9" fontId="22" fillId="0" borderId="30" xfId="0" applyNumberFormat="1" applyFont="1" applyFill="1" applyBorder="1" applyAlignment="1">
      <alignment vertical="center"/>
    </xf>
    <xf numFmtId="9" fontId="22" fillId="0" borderId="23" xfId="0" applyNumberFormat="1" applyFont="1" applyFill="1" applyBorder="1" applyAlignment="1">
      <alignment vertical="center"/>
    </xf>
    <xf numFmtId="9" fontId="16" fillId="0" borderId="0" xfId="0" applyNumberFormat="1" applyFont="1" applyAlignment="1"/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1" fontId="22" fillId="0" borderId="20" xfId="1" applyFont="1" applyBorder="1" applyAlignment="1">
      <alignment horizontal="center" vertical="center"/>
    </xf>
    <xf numFmtId="180" fontId="22" fillId="0" borderId="20" xfId="1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0" fontId="22" fillId="0" borderId="10" xfId="1" applyNumberFormat="1" applyFont="1" applyBorder="1" applyAlignment="1">
      <alignment horizontal="right" vertical="center"/>
    </xf>
    <xf numFmtId="41" fontId="22" fillId="0" borderId="5" xfId="1" applyFont="1" applyFill="1" applyBorder="1" applyAlignment="1">
      <alignment horizontal="center" vertical="center"/>
    </xf>
    <xf numFmtId="41" fontId="22" fillId="4" borderId="6" xfId="1" applyFont="1" applyFill="1" applyBorder="1" applyAlignment="1">
      <alignment horizontal="center" vertical="center"/>
    </xf>
    <xf numFmtId="9" fontId="23" fillId="0" borderId="23" xfId="0" applyNumberFormat="1" applyFont="1" applyBorder="1" applyAlignment="1">
      <alignment horizontal="left" vertical="center"/>
    </xf>
    <xf numFmtId="41" fontId="23" fillId="0" borderId="36" xfId="1" applyFont="1" applyBorder="1" applyAlignment="1">
      <alignment vertical="center"/>
    </xf>
    <xf numFmtId="41" fontId="23" fillId="0" borderId="35" xfId="1" applyFont="1" applyBorder="1" applyAlignment="1">
      <alignment vertical="center"/>
    </xf>
    <xf numFmtId="179" fontId="22" fillId="4" borderId="9" xfId="0" applyNumberFormat="1" applyFont="1" applyFill="1" applyBorder="1" applyAlignment="1">
      <alignment horizontal="center" vertical="center"/>
    </xf>
    <xf numFmtId="177" fontId="22" fillId="4" borderId="6" xfId="0" applyNumberFormat="1" applyFont="1" applyFill="1" applyBorder="1" applyAlignment="1">
      <alignment horizontal="center" vertical="center"/>
    </xf>
    <xf numFmtId="0" fontId="22" fillId="0" borderId="4" xfId="1" applyNumberFormat="1" applyFont="1" applyBorder="1" applyAlignment="1">
      <alignment horizontal="center" vertical="center" shrinkToFit="1"/>
    </xf>
    <xf numFmtId="41" fontId="22" fillId="4" borderId="38" xfId="1" applyFont="1" applyFill="1" applyBorder="1" applyAlignment="1">
      <alignment horizontal="center" vertical="center"/>
    </xf>
    <xf numFmtId="41" fontId="22" fillId="4" borderId="23" xfId="1" applyFont="1" applyFill="1" applyBorder="1" applyAlignment="1">
      <alignment horizontal="center" vertical="center"/>
    </xf>
    <xf numFmtId="41" fontId="22" fillId="0" borderId="30" xfId="1" applyFont="1" applyFill="1" applyBorder="1" applyAlignment="1">
      <alignment horizontal="center" vertical="center"/>
    </xf>
    <xf numFmtId="41" fontId="22" fillId="0" borderId="23" xfId="1" applyFont="1" applyFill="1" applyBorder="1" applyAlignment="1">
      <alignment horizontal="center" vertical="center"/>
    </xf>
    <xf numFmtId="41" fontId="22" fillId="0" borderId="21" xfId="1" applyFont="1" applyFill="1" applyBorder="1" applyAlignment="1">
      <alignment horizontal="center" vertical="center"/>
    </xf>
    <xf numFmtId="41" fontId="22" fillId="4" borderId="2" xfId="1" applyFont="1" applyFill="1" applyBorder="1" applyAlignment="1">
      <alignment horizontal="center" vertical="center"/>
    </xf>
    <xf numFmtId="41" fontId="22" fillId="0" borderId="30" xfId="1" applyFont="1" applyBorder="1" applyAlignment="1">
      <alignment horizontal="center" vertical="center"/>
    </xf>
    <xf numFmtId="41" fontId="22" fillId="4" borderId="21" xfId="1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/>
    </xf>
    <xf numFmtId="41" fontId="22" fillId="0" borderId="21" xfId="1" applyFont="1" applyBorder="1" applyAlignment="1">
      <alignment horizontal="center" vertical="center"/>
    </xf>
    <xf numFmtId="41" fontId="23" fillId="0" borderId="14" xfId="1" applyFont="1" applyBorder="1" applyAlignment="1">
      <alignment horizontal="center" vertical="center" shrinkToFit="1"/>
    </xf>
    <xf numFmtId="0" fontId="2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right" vertical="center"/>
    </xf>
    <xf numFmtId="176" fontId="30" fillId="0" borderId="0" xfId="0" applyNumberFormat="1" applyFont="1" applyAlignment="1">
      <alignment horizontal="center" vertical="center"/>
    </xf>
    <xf numFmtId="176" fontId="31" fillId="0" borderId="0" xfId="0" applyNumberFormat="1" applyFont="1" applyBorder="1" applyAlignment="1">
      <alignment horizontal="left" vertical="center"/>
    </xf>
    <xf numFmtId="176" fontId="30" fillId="5" borderId="56" xfId="0" applyNumberFormat="1" applyFont="1" applyFill="1" applyBorder="1" applyAlignment="1">
      <alignment horizontal="center" vertical="center"/>
    </xf>
    <xf numFmtId="176" fontId="30" fillId="5" borderId="57" xfId="0" applyNumberFormat="1" applyFont="1" applyFill="1" applyBorder="1" applyAlignment="1">
      <alignment horizontal="center" vertical="center"/>
    </xf>
    <xf numFmtId="176" fontId="30" fillId="5" borderId="54" xfId="0" applyNumberFormat="1" applyFont="1" applyFill="1" applyBorder="1" applyAlignment="1">
      <alignment horizontal="center" vertical="center" wrapText="1"/>
    </xf>
    <xf numFmtId="176" fontId="30" fillId="5" borderId="54" xfId="0" applyNumberFormat="1" applyFont="1" applyFill="1" applyBorder="1" applyAlignment="1">
      <alignment horizontal="center" vertical="center"/>
    </xf>
    <xf numFmtId="176" fontId="34" fillId="5" borderId="26" xfId="0" applyNumberFormat="1" applyFont="1" applyFill="1" applyBorder="1" applyAlignment="1">
      <alignment horizontal="right" vertical="center"/>
    </xf>
    <xf numFmtId="176" fontId="34" fillId="5" borderId="26" xfId="0" applyNumberFormat="1" applyFont="1" applyFill="1" applyBorder="1" applyAlignment="1">
      <alignment horizontal="center" vertical="center"/>
    </xf>
    <xf numFmtId="176" fontId="34" fillId="5" borderId="59" xfId="0" applyNumberFormat="1" applyFont="1" applyFill="1" applyBorder="1" applyAlignment="1">
      <alignment horizontal="center" vertical="center"/>
    </xf>
    <xf numFmtId="181" fontId="34" fillId="5" borderId="60" xfId="0" applyNumberFormat="1" applyFont="1" applyFill="1" applyBorder="1" applyAlignment="1">
      <alignment horizontal="right" vertical="center"/>
    </xf>
    <xf numFmtId="176" fontId="34" fillId="5" borderId="61" xfId="0" applyNumberFormat="1" applyFont="1" applyFill="1" applyBorder="1" applyAlignment="1">
      <alignment horizontal="right" vertical="center"/>
    </xf>
    <xf numFmtId="181" fontId="30" fillId="0" borderId="62" xfId="0" applyNumberFormat="1" applyFont="1" applyBorder="1" applyAlignment="1">
      <alignment horizontal="center" vertical="center"/>
    </xf>
    <xf numFmtId="181" fontId="30" fillId="0" borderId="62" xfId="0" applyNumberFormat="1" applyFont="1" applyBorder="1" applyAlignment="1">
      <alignment horizontal="right" vertical="center"/>
    </xf>
    <xf numFmtId="181" fontId="30" fillId="0" borderId="63" xfId="0" applyNumberFormat="1" applyFont="1" applyBorder="1" applyAlignment="1">
      <alignment horizontal="center" vertical="center"/>
    </xf>
    <xf numFmtId="181" fontId="30" fillId="6" borderId="48" xfId="0" applyNumberFormat="1" applyFont="1" applyFill="1" applyBorder="1" applyAlignment="1">
      <alignment horizontal="right" vertical="center"/>
    </xf>
    <xf numFmtId="176" fontId="30" fillId="0" borderId="64" xfId="0" applyNumberFormat="1" applyFont="1" applyBorder="1" applyAlignment="1">
      <alignment horizontal="right" vertical="center"/>
    </xf>
    <xf numFmtId="181" fontId="30" fillId="0" borderId="65" xfId="0" applyNumberFormat="1" applyFont="1" applyBorder="1" applyAlignment="1">
      <alignment horizontal="center" vertical="center"/>
    </xf>
    <xf numFmtId="181" fontId="30" fillId="6" borderId="62" xfId="0" applyNumberFormat="1" applyFont="1" applyFill="1" applyBorder="1" applyAlignment="1">
      <alignment horizontal="right" vertical="center"/>
    </xf>
    <xf numFmtId="176" fontId="30" fillId="0" borderId="66" xfId="0" applyNumberFormat="1" applyFont="1" applyBorder="1" applyAlignment="1">
      <alignment horizontal="right" vertical="center"/>
    </xf>
    <xf numFmtId="181" fontId="30" fillId="6" borderId="67" xfId="0" applyNumberFormat="1" applyFont="1" applyFill="1" applyBorder="1" applyAlignment="1">
      <alignment horizontal="right" vertical="center"/>
    </xf>
    <xf numFmtId="181" fontId="30" fillId="0" borderId="67" xfId="0" applyNumberFormat="1" applyFont="1" applyBorder="1" applyAlignment="1">
      <alignment horizontal="right" vertical="center"/>
    </xf>
    <xf numFmtId="181" fontId="30" fillId="7" borderId="2" xfId="0" applyNumberFormat="1" applyFont="1" applyFill="1" applyBorder="1" applyAlignment="1">
      <alignment horizontal="center" vertical="center" wrapText="1"/>
    </xf>
    <xf numFmtId="181" fontId="30" fillId="7" borderId="3" xfId="0" applyNumberFormat="1" applyFont="1" applyFill="1" applyBorder="1" applyAlignment="1">
      <alignment horizontal="center" vertical="center"/>
    </xf>
    <xf numFmtId="181" fontId="30" fillId="7" borderId="3" xfId="0" applyNumberFormat="1" applyFont="1" applyFill="1" applyBorder="1" applyAlignment="1">
      <alignment horizontal="right" vertical="center"/>
    </xf>
    <xf numFmtId="181" fontId="30" fillId="7" borderId="68" xfId="0" applyNumberFormat="1" applyFont="1" applyFill="1" applyBorder="1" applyAlignment="1">
      <alignment horizontal="center" vertical="center"/>
    </xf>
    <xf numFmtId="181" fontId="30" fillId="7" borderId="69" xfId="0" applyNumberFormat="1" applyFont="1" applyFill="1" applyBorder="1" applyAlignment="1">
      <alignment horizontal="right" vertical="center"/>
    </xf>
    <xf numFmtId="176" fontId="30" fillId="0" borderId="4" xfId="0" applyNumberFormat="1" applyFont="1" applyBorder="1" applyAlignment="1">
      <alignment horizontal="right" vertical="center"/>
    </xf>
    <xf numFmtId="181" fontId="30" fillId="5" borderId="3" xfId="0" applyNumberFormat="1" applyFont="1" applyFill="1" applyBorder="1" applyAlignment="1">
      <alignment horizontal="center" vertical="center"/>
    </xf>
    <xf numFmtId="181" fontId="30" fillId="5" borderId="3" xfId="0" applyNumberFormat="1" applyFont="1" applyFill="1" applyBorder="1" applyAlignment="1">
      <alignment horizontal="right" vertical="center"/>
    </xf>
    <xf numFmtId="181" fontId="30" fillId="5" borderId="68" xfId="0" applyNumberFormat="1" applyFont="1" applyFill="1" applyBorder="1" applyAlignment="1">
      <alignment horizontal="center" vertical="center"/>
    </xf>
    <xf numFmtId="181" fontId="30" fillId="5" borderId="69" xfId="0" applyNumberFormat="1" applyFont="1" applyFill="1" applyBorder="1" applyAlignment="1">
      <alignment horizontal="right" vertical="center"/>
    </xf>
    <xf numFmtId="181" fontId="30" fillId="0" borderId="48" xfId="0" applyNumberFormat="1" applyFont="1" applyBorder="1" applyAlignment="1">
      <alignment horizontal="right" vertical="center"/>
    </xf>
    <xf numFmtId="176" fontId="30" fillId="0" borderId="71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1" fontId="30" fillId="6" borderId="73" xfId="0" applyNumberFormat="1" applyFont="1" applyFill="1" applyBorder="1" applyAlignment="1">
      <alignment horizontal="right" vertical="center"/>
    </xf>
    <xf numFmtId="176" fontId="30" fillId="0" borderId="12" xfId="0" applyNumberFormat="1" applyFont="1" applyBorder="1" applyAlignment="1">
      <alignment horizontal="right" vertical="center"/>
    </xf>
    <xf numFmtId="181" fontId="30" fillId="7" borderId="74" xfId="0" applyNumberFormat="1" applyFont="1" applyFill="1" applyBorder="1" applyAlignment="1">
      <alignment horizontal="right" vertical="center"/>
    </xf>
    <xf numFmtId="181" fontId="30" fillId="0" borderId="49" xfId="0" applyNumberFormat="1" applyFont="1" applyBorder="1" applyAlignment="1">
      <alignment horizontal="right" vertical="center"/>
    </xf>
    <xf numFmtId="181" fontId="30" fillId="0" borderId="48" xfId="0" applyNumberFormat="1" applyFont="1" applyBorder="1" applyAlignment="1">
      <alignment horizontal="center" vertical="center"/>
    </xf>
    <xf numFmtId="181" fontId="30" fillId="0" borderId="75" xfId="0" applyNumberFormat="1" applyFont="1" applyBorder="1" applyAlignment="1">
      <alignment horizontal="center" vertical="center"/>
    </xf>
    <xf numFmtId="176" fontId="30" fillId="0" borderId="76" xfId="0" applyNumberFormat="1" applyFont="1" applyBorder="1" applyAlignment="1">
      <alignment horizontal="right" vertical="center"/>
    </xf>
    <xf numFmtId="181" fontId="30" fillId="0" borderId="65" xfId="0" applyNumberFormat="1" applyFont="1" applyBorder="1" applyAlignment="1">
      <alignment horizontal="right" vertical="center"/>
    </xf>
    <xf numFmtId="181" fontId="30" fillId="0" borderId="77" xfId="0" applyNumberFormat="1" applyFont="1" applyBorder="1" applyAlignment="1">
      <alignment horizontal="center" vertical="center" wrapText="1"/>
    </xf>
    <xf numFmtId="181" fontId="30" fillId="7" borderId="23" xfId="0" applyNumberFormat="1" applyFont="1" applyFill="1" applyBorder="1" applyAlignment="1">
      <alignment vertical="center" wrapText="1"/>
    </xf>
    <xf numFmtId="181" fontId="30" fillId="7" borderId="26" xfId="0" applyNumberFormat="1" applyFont="1" applyFill="1" applyBorder="1" applyAlignment="1">
      <alignment horizontal="center" vertical="center"/>
    </xf>
    <xf numFmtId="181" fontId="30" fillId="7" borderId="26" xfId="0" applyNumberFormat="1" applyFont="1" applyFill="1" applyBorder="1" applyAlignment="1">
      <alignment horizontal="right" vertical="center"/>
    </xf>
    <xf numFmtId="176" fontId="30" fillId="0" borderId="78" xfId="0" applyNumberFormat="1" applyFont="1" applyBorder="1" applyAlignment="1">
      <alignment horizontal="right" vertical="center"/>
    </xf>
    <xf numFmtId="181" fontId="36" fillId="5" borderId="69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1" fontId="30" fillId="0" borderId="49" xfId="0" applyNumberFormat="1" applyFont="1" applyBorder="1" applyAlignment="1">
      <alignment horizontal="center" vertical="center"/>
    </xf>
    <xf numFmtId="181" fontId="30" fillId="0" borderId="67" xfId="0" applyNumberFormat="1" applyFont="1" applyBorder="1" applyAlignment="1">
      <alignment horizontal="center" vertical="center"/>
    </xf>
    <xf numFmtId="181" fontId="30" fillId="0" borderId="60" xfId="0" applyNumberFormat="1" applyFont="1" applyBorder="1" applyAlignment="1">
      <alignment horizontal="center" vertical="center"/>
    </xf>
    <xf numFmtId="176" fontId="30" fillId="0" borderId="79" xfId="0" applyNumberFormat="1" applyFont="1" applyBorder="1" applyAlignment="1">
      <alignment horizontal="right" vertical="center"/>
    </xf>
    <xf numFmtId="176" fontId="30" fillId="0" borderId="80" xfId="0" applyNumberFormat="1" applyFont="1" applyBorder="1" applyAlignment="1">
      <alignment horizontal="right" vertical="center"/>
    </xf>
    <xf numFmtId="181" fontId="30" fillId="4" borderId="62" xfId="0" applyNumberFormat="1" applyFont="1" applyFill="1" applyBorder="1" applyAlignment="1">
      <alignment horizontal="center" vertical="center" wrapText="1"/>
    </xf>
    <xf numFmtId="181" fontId="30" fillId="4" borderId="49" xfId="0" applyNumberFormat="1" applyFont="1" applyFill="1" applyBorder="1" applyAlignment="1">
      <alignment horizontal="right" vertical="center"/>
    </xf>
    <xf numFmtId="181" fontId="30" fillId="4" borderId="63" xfId="0" applyNumberFormat="1" applyFont="1" applyFill="1" applyBorder="1" applyAlignment="1">
      <alignment horizontal="center" vertical="center" wrapText="1"/>
    </xf>
    <xf numFmtId="181" fontId="30" fillId="4" borderId="81" xfId="0" applyNumberFormat="1" applyFont="1" applyFill="1" applyBorder="1" applyAlignment="1">
      <alignment horizontal="center" vertical="center" wrapText="1"/>
    </xf>
    <xf numFmtId="181" fontId="34" fillId="7" borderId="3" xfId="0" applyNumberFormat="1" applyFont="1" applyFill="1" applyBorder="1" applyAlignment="1">
      <alignment horizontal="left" vertical="center" wrapText="1"/>
    </xf>
    <xf numFmtId="181" fontId="34" fillId="7" borderId="68" xfId="0" applyNumberFormat="1" applyFont="1" applyFill="1" applyBorder="1" applyAlignment="1">
      <alignment horizontal="left" vertical="center" wrapText="1"/>
    </xf>
    <xf numFmtId="181" fontId="30" fillId="7" borderId="68" xfId="0" applyNumberFormat="1" applyFont="1" applyFill="1" applyBorder="1" applyAlignment="1">
      <alignment horizontal="right" vertical="center"/>
    </xf>
    <xf numFmtId="181" fontId="30" fillId="4" borderId="67" xfId="0" applyNumberFormat="1" applyFont="1" applyFill="1" applyBorder="1" applyAlignment="1">
      <alignment horizontal="right" vertical="center"/>
    </xf>
    <xf numFmtId="181" fontId="30" fillId="4" borderId="6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81" fontId="37" fillId="5" borderId="69" xfId="0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76" fontId="18" fillId="0" borderId="19" xfId="0" applyNumberFormat="1" applyFont="1" applyBorder="1" applyAlignment="1">
      <alignment horizontal="center" vertical="center" wrapText="1"/>
    </xf>
    <xf numFmtId="181" fontId="34" fillId="5" borderId="25" xfId="0" applyNumberFormat="1" applyFont="1" applyFill="1" applyBorder="1" applyAlignment="1">
      <alignment horizontal="center" vertical="center"/>
    </xf>
    <xf numFmtId="181" fontId="34" fillId="5" borderId="25" xfId="0" applyNumberFormat="1" applyFont="1" applyFill="1" applyBorder="1" applyAlignment="1">
      <alignment horizontal="right" vertical="center"/>
    </xf>
    <xf numFmtId="181" fontId="34" fillId="5" borderId="82" xfId="0" applyNumberFormat="1" applyFont="1" applyFill="1" applyBorder="1" applyAlignment="1">
      <alignment horizontal="center" vertical="center"/>
    </xf>
    <xf numFmtId="181" fontId="34" fillId="5" borderId="83" xfId="0" applyNumberFormat="1" applyFont="1" applyFill="1" applyBorder="1" applyAlignment="1">
      <alignment horizontal="right" vertical="center"/>
    </xf>
    <xf numFmtId="181" fontId="34" fillId="5" borderId="84" xfId="0" applyNumberFormat="1" applyFont="1" applyFill="1" applyBorder="1" applyAlignment="1">
      <alignment horizontal="right" vertical="center"/>
    </xf>
    <xf numFmtId="176" fontId="30" fillId="5" borderId="27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41" fontId="22" fillId="0" borderId="0" xfId="1" applyFont="1" applyAlignment="1">
      <alignment vertical="center"/>
    </xf>
    <xf numFmtId="0" fontId="40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41" fontId="22" fillId="0" borderId="91" xfId="1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41" fontId="40" fillId="0" borderId="91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41" fontId="22" fillId="0" borderId="90" xfId="1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41" fontId="40" fillId="0" borderId="90" xfId="0" applyNumberFormat="1" applyFont="1" applyBorder="1" applyAlignment="1">
      <alignment vertical="center"/>
    </xf>
    <xf numFmtId="3" fontId="4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41" fontId="22" fillId="0" borderId="93" xfId="1" applyFont="1" applyBorder="1" applyAlignment="1">
      <alignment vertical="center"/>
    </xf>
    <xf numFmtId="0" fontId="22" fillId="0" borderId="93" xfId="0" applyFont="1" applyBorder="1" applyAlignment="1">
      <alignment vertical="center"/>
    </xf>
    <xf numFmtId="0" fontId="22" fillId="0" borderId="94" xfId="0" applyFont="1" applyBorder="1" applyAlignment="1">
      <alignment horizontal="center" vertical="center"/>
    </xf>
    <xf numFmtId="41" fontId="22" fillId="0" borderId="95" xfId="1" applyFont="1" applyBorder="1" applyAlignment="1">
      <alignment horizontal="center" vertical="center"/>
    </xf>
    <xf numFmtId="41" fontId="41" fillId="0" borderId="95" xfId="1" applyFont="1" applyBorder="1" applyAlignment="1">
      <alignment horizontal="center" vertical="center"/>
    </xf>
    <xf numFmtId="41" fontId="22" fillId="0" borderId="95" xfId="1" applyFont="1" applyBorder="1" applyAlignment="1">
      <alignment vertical="center"/>
    </xf>
    <xf numFmtId="41" fontId="40" fillId="0" borderId="95" xfId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1" fontId="22" fillId="4" borderId="20" xfId="0" applyNumberFormat="1" applyFont="1" applyFill="1" applyBorder="1" applyAlignment="1">
      <alignment vertical="center"/>
    </xf>
    <xf numFmtId="41" fontId="22" fillId="4" borderId="2" xfId="0" applyNumberFormat="1" applyFont="1" applyFill="1" applyBorder="1" applyAlignment="1">
      <alignment vertical="center"/>
    </xf>
    <xf numFmtId="41" fontId="23" fillId="2" borderId="1" xfId="1" applyNumberFormat="1" applyFont="1" applyFill="1" applyBorder="1" applyAlignment="1">
      <alignment horizontal="center" vertical="center"/>
    </xf>
    <xf numFmtId="9" fontId="23" fillId="0" borderId="2" xfId="0" applyNumberFormat="1" applyFont="1" applyBorder="1" applyAlignment="1">
      <alignment horizontal="left" vertical="center" shrinkToFit="1"/>
    </xf>
    <xf numFmtId="41" fontId="23" fillId="0" borderId="23" xfId="1" applyFont="1" applyBorder="1" applyAlignment="1">
      <alignment horizontal="center" vertical="center"/>
    </xf>
    <xf numFmtId="41" fontId="23" fillId="4" borderId="30" xfId="1" applyFont="1" applyFill="1" applyBorder="1" applyAlignment="1">
      <alignment horizontal="center" vertical="center"/>
    </xf>
    <xf numFmtId="41" fontId="23" fillId="4" borderId="21" xfId="1" applyFont="1" applyFill="1" applyBorder="1" applyAlignment="1">
      <alignment horizontal="center" vertical="center"/>
    </xf>
    <xf numFmtId="41" fontId="23" fillId="4" borderId="23" xfId="1" applyFont="1" applyFill="1" applyBorder="1" applyAlignment="1">
      <alignment horizontal="center" vertical="center"/>
    </xf>
    <xf numFmtId="41" fontId="23" fillId="4" borderId="2" xfId="1" applyFont="1" applyFill="1" applyBorder="1" applyAlignment="1">
      <alignment horizontal="center" vertical="center"/>
    </xf>
    <xf numFmtId="41" fontId="23" fillId="0" borderId="21" xfId="1" applyFont="1" applyBorder="1" applyAlignment="1">
      <alignment horizontal="center" vertical="center"/>
    </xf>
    <xf numFmtId="41" fontId="23" fillId="0" borderId="24" xfId="1" applyFont="1" applyBorder="1" applyAlignment="1">
      <alignment horizontal="center" vertical="center"/>
    </xf>
    <xf numFmtId="0" fontId="44" fillId="3" borderId="28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 shrinkToFit="1"/>
    </xf>
    <xf numFmtId="41" fontId="23" fillId="4" borderId="5" xfId="1" applyFont="1" applyFill="1" applyBorder="1" applyAlignment="1">
      <alignment vertical="center"/>
    </xf>
    <xf numFmtId="9" fontId="23" fillId="0" borderId="21" xfId="0" applyNumberFormat="1" applyFont="1" applyBorder="1" applyAlignment="1">
      <alignment horizontal="left" vertical="center"/>
    </xf>
    <xf numFmtId="41" fontId="22" fillId="0" borderId="11" xfId="1" applyFont="1" applyFill="1" applyBorder="1" applyAlignment="1">
      <alignment horizontal="center" vertical="center"/>
    </xf>
    <xf numFmtId="41" fontId="22" fillId="4" borderId="10" xfId="0" applyNumberFormat="1" applyFont="1" applyFill="1" applyBorder="1" applyAlignment="1">
      <alignment horizontal="center" vertical="center"/>
    </xf>
    <xf numFmtId="41" fontId="22" fillId="4" borderId="30" xfId="1" applyFont="1" applyFill="1" applyBorder="1" applyAlignment="1">
      <alignment horizontal="center" vertical="center"/>
    </xf>
    <xf numFmtId="41" fontId="22" fillId="0" borderId="35" xfId="1" applyFont="1" applyFill="1" applyBorder="1" applyAlignment="1">
      <alignment vertical="center"/>
    </xf>
    <xf numFmtId="9" fontId="22" fillId="0" borderId="26" xfId="0" applyNumberFormat="1" applyFont="1" applyFill="1" applyBorder="1" applyAlignment="1">
      <alignment vertical="center"/>
    </xf>
    <xf numFmtId="41" fontId="22" fillId="4" borderId="35" xfId="1" applyFont="1" applyFill="1" applyBorder="1" applyAlignment="1">
      <alignment horizontal="center" vertical="center"/>
    </xf>
    <xf numFmtId="177" fontId="22" fillId="4" borderId="10" xfId="0" applyNumberFormat="1" applyFont="1" applyFill="1" applyBorder="1" applyAlignment="1">
      <alignment horizontal="center" vertical="center"/>
    </xf>
    <xf numFmtId="41" fontId="22" fillId="4" borderId="5" xfId="1" applyFont="1" applyFill="1" applyBorder="1" applyAlignment="1">
      <alignment horizontal="center" vertical="center"/>
    </xf>
    <xf numFmtId="41" fontId="22" fillId="0" borderId="6" xfId="0" applyNumberFormat="1" applyFont="1" applyFill="1" applyBorder="1" applyAlignment="1">
      <alignment vertical="center"/>
    </xf>
    <xf numFmtId="0" fontId="22" fillId="0" borderId="76" xfId="1" applyNumberFormat="1" applyFont="1" applyBorder="1" applyAlignment="1">
      <alignment horizontal="center" vertical="center" shrinkToFit="1"/>
    </xf>
    <xf numFmtId="41" fontId="22" fillId="4" borderId="20" xfId="1" applyFont="1" applyFill="1" applyBorder="1" applyAlignment="1">
      <alignment horizontal="center" vertical="center"/>
    </xf>
    <xf numFmtId="0" fontId="22" fillId="4" borderId="5" xfId="1" applyNumberFormat="1" applyFont="1" applyFill="1" applyBorder="1" applyAlignment="1">
      <alignment horizontal="center" vertical="center" shrinkToFit="1"/>
    </xf>
    <xf numFmtId="9" fontId="22" fillId="0" borderId="0" xfId="0" applyNumberFormat="1" applyFont="1" applyFill="1" applyBorder="1" applyAlignment="1">
      <alignment vertical="center"/>
    </xf>
    <xf numFmtId="177" fontId="22" fillId="4" borderId="14" xfId="0" applyNumberFormat="1" applyFont="1" applyFill="1" applyBorder="1" applyAlignment="1">
      <alignment horizontal="center" vertical="center" shrinkToFit="1"/>
    </xf>
    <xf numFmtId="0" fontId="22" fillId="0" borderId="20" xfId="1" applyNumberFormat="1" applyFont="1" applyBorder="1" applyAlignment="1">
      <alignment horizontal="center" vertical="center" shrinkToFit="1"/>
    </xf>
    <xf numFmtId="0" fontId="22" fillId="4" borderId="9" xfId="1" applyNumberFormat="1" applyFont="1" applyFill="1" applyBorder="1" applyAlignment="1">
      <alignment horizontal="center" vertical="center" shrinkToFit="1"/>
    </xf>
    <xf numFmtId="41" fontId="16" fillId="8" borderId="0" xfId="1" applyFont="1" applyFill="1"/>
    <xf numFmtId="41" fontId="45" fillId="0" borderId="0" xfId="0" applyNumberFormat="1" applyFont="1"/>
    <xf numFmtId="41" fontId="22" fillId="4" borderId="6" xfId="0" applyNumberFormat="1" applyFont="1" applyFill="1" applyBorder="1" applyAlignment="1">
      <alignment horizontal="center" vertical="center"/>
    </xf>
    <xf numFmtId="41" fontId="23" fillId="4" borderId="5" xfId="1" applyFont="1" applyFill="1" applyBorder="1" applyAlignment="1">
      <alignment horizontal="center" vertical="center"/>
    </xf>
    <xf numFmtId="41" fontId="23" fillId="4" borderId="9" xfId="1" applyNumberFormat="1" applyFont="1" applyFill="1" applyBorder="1" applyAlignment="1">
      <alignment horizontal="center" vertical="center"/>
    </xf>
    <xf numFmtId="41" fontId="23" fillId="4" borderId="9" xfId="0" applyNumberFormat="1" applyFont="1" applyFill="1" applyBorder="1" applyAlignment="1">
      <alignment horizontal="center" vertical="center"/>
    </xf>
    <xf numFmtId="41" fontId="23" fillId="4" borderId="9" xfId="1" applyFont="1" applyFill="1" applyBorder="1" applyAlignment="1">
      <alignment horizontal="center" vertical="center"/>
    </xf>
    <xf numFmtId="41" fontId="23" fillId="4" borderId="38" xfId="1" applyFont="1" applyFill="1" applyBorder="1" applyAlignment="1">
      <alignment horizontal="center" vertical="center"/>
    </xf>
    <xf numFmtId="9" fontId="23" fillId="0" borderId="38" xfId="0" applyNumberFormat="1" applyFont="1" applyBorder="1" applyAlignment="1">
      <alignment vertical="center"/>
    </xf>
    <xf numFmtId="9" fontId="23" fillId="0" borderId="40" xfId="0" applyNumberFormat="1" applyFont="1" applyBorder="1" applyAlignment="1">
      <alignment vertical="center"/>
    </xf>
    <xf numFmtId="41" fontId="16" fillId="0" borderId="0" xfId="0" applyNumberFormat="1" applyFont="1"/>
    <xf numFmtId="41" fontId="23" fillId="4" borderId="6" xfId="0" applyNumberFormat="1" applyFont="1" applyFill="1" applyBorder="1" applyAlignment="1">
      <alignment horizontal="center" vertical="center"/>
    </xf>
    <xf numFmtId="41" fontId="23" fillId="4" borderId="6" xfId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41" fontId="23" fillId="4" borderId="6" xfId="1" applyNumberFormat="1" applyFont="1" applyFill="1" applyBorder="1" applyAlignment="1">
      <alignment horizontal="center" vertical="center"/>
    </xf>
    <xf numFmtId="41" fontId="23" fillId="4" borderId="1" xfId="1" applyNumberFormat="1" applyFont="1" applyFill="1" applyBorder="1" applyAlignment="1">
      <alignment horizontal="center" vertical="center"/>
    </xf>
    <xf numFmtId="41" fontId="23" fillId="4" borderId="1" xfId="0" applyNumberFormat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1" xfId="1" applyFont="1" applyBorder="1" applyAlignment="1">
      <alignment horizontal="center" vertical="center"/>
    </xf>
    <xf numFmtId="41" fontId="23" fillId="0" borderId="6" xfId="1" applyFont="1" applyBorder="1" applyAlignment="1">
      <alignment horizontal="center" vertical="center"/>
    </xf>
    <xf numFmtId="41" fontId="22" fillId="0" borderId="26" xfId="1" applyFont="1" applyFill="1" applyBorder="1" applyAlignment="1">
      <alignment horizontal="center" vertical="center"/>
    </xf>
    <xf numFmtId="41" fontId="22" fillId="0" borderId="36" xfId="1" applyFont="1" applyFill="1" applyBorder="1" applyAlignment="1">
      <alignment horizontal="center" vertical="center"/>
    </xf>
    <xf numFmtId="41" fontId="22" fillId="0" borderId="34" xfId="1" applyFont="1" applyFill="1" applyBorder="1" applyAlignment="1">
      <alignment horizontal="center" vertical="center"/>
    </xf>
    <xf numFmtId="41" fontId="22" fillId="0" borderId="0" xfId="1" applyFont="1" applyFill="1" applyBorder="1" applyAlignment="1">
      <alignment horizontal="center" vertical="center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41" fontId="22" fillId="0" borderId="3" xfId="1" applyFont="1" applyFill="1" applyBorder="1" applyAlignment="1">
      <alignment horizontal="center" vertical="center"/>
    </xf>
    <xf numFmtId="0" fontId="22" fillId="0" borderId="10" xfId="1" applyNumberFormat="1" applyFont="1" applyBorder="1" applyAlignment="1">
      <alignment horizontal="center" vertical="center" shrinkToFit="1"/>
    </xf>
    <xf numFmtId="9" fontId="22" fillId="0" borderId="0" xfId="0" applyNumberFormat="1" applyFont="1" applyFill="1" applyBorder="1" applyAlignment="1">
      <alignment horizontal="left" vertical="center"/>
    </xf>
    <xf numFmtId="9" fontId="22" fillId="0" borderId="16" xfId="0" applyNumberFormat="1" applyFont="1" applyFill="1" applyBorder="1" applyAlignment="1">
      <alignment horizontal="left" vertical="center"/>
    </xf>
    <xf numFmtId="41" fontId="22" fillId="0" borderId="16" xfId="1" applyFont="1" applyFill="1" applyBorder="1" applyAlignment="1">
      <alignment horizontal="center" vertical="center"/>
    </xf>
    <xf numFmtId="9" fontId="22" fillId="0" borderId="26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 shrinkToFit="1"/>
    </xf>
    <xf numFmtId="41" fontId="22" fillId="0" borderId="1" xfId="1" applyFont="1" applyBorder="1" applyAlignment="1">
      <alignment vertical="center"/>
    </xf>
    <xf numFmtId="41" fontId="22" fillId="0" borderId="1" xfId="1" applyFont="1" applyFill="1" applyBorder="1" applyAlignment="1">
      <alignment vertical="center"/>
    </xf>
    <xf numFmtId="41" fontId="22" fillId="0" borderId="0" xfId="1" applyFont="1" applyBorder="1" applyAlignment="1">
      <alignment horizontal="center" vertical="center"/>
    </xf>
    <xf numFmtId="41" fontId="23" fillId="0" borderId="10" xfId="1" applyFont="1" applyBorder="1" applyAlignment="1">
      <alignment horizontal="center" vertical="center"/>
    </xf>
    <xf numFmtId="182" fontId="22" fillId="0" borderId="13" xfId="1" applyNumberFormat="1" applyFont="1" applyBorder="1" applyAlignment="1">
      <alignment vertical="center"/>
    </xf>
    <xf numFmtId="182" fontId="22" fillId="0" borderId="13" xfId="1" applyNumberFormat="1" applyFont="1" applyFill="1" applyBorder="1" applyAlignment="1">
      <alignment vertical="center"/>
    </xf>
    <xf numFmtId="182" fontId="22" fillId="0" borderId="45" xfId="1" applyNumberFormat="1" applyFont="1" applyBorder="1" applyAlignment="1">
      <alignment vertical="center"/>
    </xf>
    <xf numFmtId="182" fontId="22" fillId="0" borderId="43" xfId="1" applyNumberFormat="1" applyFont="1" applyFill="1" applyBorder="1" applyAlignment="1">
      <alignment vertical="center"/>
    </xf>
    <xf numFmtId="182" fontId="22" fillId="0" borderId="42" xfId="1" applyNumberFormat="1" applyFont="1" applyBorder="1" applyAlignment="1">
      <alignment vertical="center"/>
    </xf>
    <xf numFmtId="9" fontId="23" fillId="0" borderId="36" xfId="0" applyNumberFormat="1" applyFont="1" applyBorder="1" applyAlignment="1">
      <alignment vertical="center"/>
    </xf>
    <xf numFmtId="0" fontId="22" fillId="0" borderId="0" xfId="1" applyNumberFormat="1" applyFont="1" applyFill="1" applyBorder="1" applyAlignment="1">
      <alignment horizontal="center" vertical="center" shrinkToFit="1"/>
    </xf>
    <xf numFmtId="41" fontId="22" fillId="0" borderId="10" xfId="0" applyNumberFormat="1" applyFont="1" applyFill="1" applyBorder="1" applyAlignment="1">
      <alignment vertical="center"/>
    </xf>
    <xf numFmtId="41" fontId="22" fillId="0" borderId="5" xfId="0" applyNumberFormat="1" applyFont="1" applyFill="1" applyBorder="1" applyAlignment="1">
      <alignment vertical="center"/>
    </xf>
    <xf numFmtId="41" fontId="22" fillId="0" borderId="10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vertical="center" wrapText="1"/>
    </xf>
    <xf numFmtId="9" fontId="22" fillId="0" borderId="0" xfId="0" applyNumberFormat="1" applyFont="1" applyFill="1" applyBorder="1" applyAlignment="1">
      <alignment vertical="center" wrapText="1"/>
    </xf>
    <xf numFmtId="0" fontId="22" fillId="0" borderId="1" xfId="0" applyNumberFormat="1" applyFont="1" applyBorder="1" applyAlignment="1">
      <alignment horizontal="center" vertical="center" shrinkToFit="1"/>
    </xf>
    <xf numFmtId="9" fontId="22" fillId="0" borderId="34" xfId="0" applyNumberFormat="1" applyFont="1" applyFill="1" applyBorder="1" applyAlignment="1">
      <alignment vertical="center" wrapText="1"/>
    </xf>
    <xf numFmtId="9" fontId="22" fillId="0" borderId="34" xfId="0" applyNumberFormat="1" applyFont="1" applyFill="1" applyBorder="1" applyAlignment="1">
      <alignment horizontal="left" vertical="center" wrapText="1"/>
    </xf>
    <xf numFmtId="41" fontId="22" fillId="0" borderId="26" xfId="1" applyFont="1" applyBorder="1" applyAlignment="1">
      <alignment horizontal="center" vertical="center"/>
    </xf>
    <xf numFmtId="0" fontId="22" fillId="0" borderId="21" xfId="1" applyNumberFormat="1" applyFont="1" applyBorder="1" applyAlignment="1">
      <alignment horizontal="center" vertical="center" shrinkToFit="1"/>
    </xf>
    <xf numFmtId="0" fontId="22" fillId="0" borderId="23" xfId="1" applyNumberFormat="1" applyFont="1" applyBorder="1" applyAlignment="1">
      <alignment horizontal="center" vertical="center" shrinkToFit="1"/>
    </xf>
    <xf numFmtId="0" fontId="22" fillId="0" borderId="5" xfId="0" applyNumberFormat="1" applyFont="1" applyBorder="1" applyAlignment="1">
      <alignment horizontal="center" vertical="center" shrinkToFit="1"/>
    </xf>
    <xf numFmtId="41" fontId="22" fillId="4" borderId="10" xfId="1" applyFont="1" applyFill="1" applyBorder="1" applyAlignment="1">
      <alignment vertical="center"/>
    </xf>
    <xf numFmtId="41" fontId="22" fillId="4" borderId="6" xfId="0" applyNumberFormat="1" applyFont="1" applyFill="1" applyBorder="1" applyAlignment="1">
      <alignment vertical="center"/>
    </xf>
    <xf numFmtId="0" fontId="22" fillId="0" borderId="46" xfId="0" applyNumberFormat="1" applyFont="1" applyBorder="1" applyAlignment="1">
      <alignment horizontal="center" vertical="center" shrinkToFit="1"/>
    </xf>
    <xf numFmtId="0" fontId="22" fillId="0" borderId="97" xfId="0" applyNumberFormat="1" applyFont="1" applyBorder="1" applyAlignment="1">
      <alignment horizontal="center" vertical="center" shrinkToFit="1"/>
    </xf>
    <xf numFmtId="0" fontId="22" fillId="0" borderId="96" xfId="0" applyNumberFormat="1" applyFont="1" applyBorder="1" applyAlignment="1">
      <alignment horizontal="center" vertical="center" shrinkToFit="1"/>
    </xf>
    <xf numFmtId="0" fontId="22" fillId="0" borderId="19" xfId="0" applyNumberFormat="1" applyFont="1" applyBorder="1" applyAlignment="1">
      <alignment horizontal="center" vertical="center" wrapText="1" shrinkToFit="1"/>
    </xf>
    <xf numFmtId="0" fontId="22" fillId="0" borderId="76" xfId="1" applyNumberFormat="1" applyFont="1" applyFill="1" applyBorder="1" applyAlignment="1">
      <alignment horizontal="center" vertical="center" shrinkToFit="1"/>
    </xf>
    <xf numFmtId="0" fontId="22" fillId="0" borderId="44" xfId="1" applyNumberFormat="1" applyFont="1" applyFill="1" applyBorder="1" applyAlignment="1">
      <alignment horizontal="center" vertical="center" shrinkToFit="1"/>
    </xf>
    <xf numFmtId="0" fontId="22" fillId="0" borderId="12" xfId="1" applyNumberFormat="1" applyFont="1" applyFill="1" applyBorder="1" applyAlignment="1">
      <alignment horizontal="center" vertical="center" shrinkToFit="1"/>
    </xf>
    <xf numFmtId="41" fontId="22" fillId="0" borderId="12" xfId="1" applyFont="1" applyBorder="1" applyAlignment="1">
      <alignment horizontal="center" vertical="center"/>
    </xf>
    <xf numFmtId="41" fontId="22" fillId="0" borderId="44" xfId="1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179" fontId="24" fillId="3" borderId="10" xfId="0" applyNumberFormat="1" applyFont="1" applyFill="1" applyBorder="1" applyAlignment="1">
      <alignment horizontal="center" vertical="center"/>
    </xf>
    <xf numFmtId="0" fontId="24" fillId="0" borderId="99" xfId="0" applyNumberFormat="1" applyFont="1" applyBorder="1" applyAlignment="1">
      <alignment horizontal="center" vertical="center" shrinkToFit="1"/>
    </xf>
    <xf numFmtId="41" fontId="24" fillId="0" borderId="99" xfId="0" applyNumberFormat="1" applyFont="1" applyBorder="1" applyAlignment="1">
      <alignment horizontal="center" vertical="center"/>
    </xf>
    <xf numFmtId="41" fontId="24" fillId="0" borderId="100" xfId="0" applyNumberFormat="1" applyFont="1" applyBorder="1" applyAlignment="1">
      <alignment vertical="center"/>
    </xf>
    <xf numFmtId="176" fontId="24" fillId="0" borderId="101" xfId="0" applyNumberFormat="1" applyFont="1" applyFill="1" applyBorder="1" applyAlignment="1">
      <alignment horizontal="center" vertical="center"/>
    </xf>
    <xf numFmtId="41" fontId="28" fillId="0" borderId="99" xfId="1" applyFont="1" applyFill="1" applyBorder="1" applyAlignment="1">
      <alignment horizontal="center" vertical="center"/>
    </xf>
    <xf numFmtId="9" fontId="24" fillId="0" borderId="100" xfId="0" applyNumberFormat="1" applyFont="1" applyBorder="1" applyAlignment="1">
      <alignment vertical="center"/>
    </xf>
    <xf numFmtId="9" fontId="24" fillId="0" borderId="100" xfId="0" applyNumberFormat="1" applyFont="1" applyBorder="1" applyAlignment="1">
      <alignment horizontal="center" vertical="center"/>
    </xf>
    <xf numFmtId="9" fontId="24" fillId="0" borderId="102" xfId="0" applyNumberFormat="1" applyFont="1" applyBorder="1" applyAlignment="1">
      <alignment horizontal="center" vertical="center"/>
    </xf>
    <xf numFmtId="41" fontId="23" fillId="0" borderId="20" xfId="1" applyFont="1" applyBorder="1" applyAlignment="1">
      <alignment horizontal="center" vertical="center"/>
    </xf>
    <xf numFmtId="41" fontId="23" fillId="4" borderId="6" xfId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41" fontId="23" fillId="4" borderId="5" xfId="1" applyFont="1" applyFill="1" applyBorder="1" applyAlignment="1">
      <alignment horizontal="center" vertical="center"/>
    </xf>
    <xf numFmtId="41" fontId="24" fillId="3" borderId="5" xfId="1" applyFont="1" applyFill="1" applyBorder="1" applyAlignment="1">
      <alignment horizontal="center" vertical="center"/>
    </xf>
    <xf numFmtId="41" fontId="23" fillId="0" borderId="1" xfId="1" applyFont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24" fillId="3" borderId="88" xfId="0" applyNumberFormat="1" applyFont="1" applyFill="1" applyBorder="1" applyAlignment="1">
      <alignment horizontal="center" vertical="center"/>
    </xf>
    <xf numFmtId="0" fontId="24" fillId="3" borderId="86" xfId="0" applyNumberFormat="1" applyFont="1" applyFill="1" applyBorder="1" applyAlignment="1">
      <alignment horizontal="center" vertical="center"/>
    </xf>
    <xf numFmtId="0" fontId="22" fillId="0" borderId="5" xfId="1" applyNumberFormat="1" applyFont="1" applyBorder="1" applyAlignment="1">
      <alignment horizontal="center" vertical="center" shrinkToFit="1"/>
    </xf>
    <xf numFmtId="41" fontId="22" fillId="0" borderId="34" xfId="1" applyFont="1" applyFill="1" applyBorder="1" applyAlignment="1">
      <alignment horizontal="center" vertical="center"/>
    </xf>
    <xf numFmtId="9" fontId="22" fillId="0" borderId="34" xfId="0" applyNumberFormat="1" applyFont="1" applyFill="1" applyBorder="1" applyAlignment="1">
      <alignment horizontal="left" vertical="center"/>
    </xf>
    <xf numFmtId="9" fontId="22" fillId="0" borderId="0" xfId="0" applyNumberFormat="1" applyFont="1" applyFill="1" applyBorder="1" applyAlignment="1">
      <alignment horizontal="left" vertical="center" wrapText="1"/>
    </xf>
    <xf numFmtId="41" fontId="22" fillId="0" borderId="0" xfId="1" applyFont="1" applyFill="1" applyBorder="1" applyAlignment="1">
      <alignment horizontal="center" vertical="center"/>
    </xf>
    <xf numFmtId="9" fontId="22" fillId="0" borderId="26" xfId="0" applyNumberFormat="1" applyFont="1" applyFill="1" applyBorder="1" applyAlignment="1">
      <alignment horizontal="left" vertical="center"/>
    </xf>
    <xf numFmtId="41" fontId="22" fillId="0" borderId="26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horizontal="left" vertical="center"/>
    </xf>
    <xf numFmtId="9" fontId="22" fillId="0" borderId="0" xfId="0" applyNumberFormat="1" applyFont="1" applyFill="1" applyBorder="1" applyAlignment="1">
      <alignment horizontal="left" vertical="center"/>
    </xf>
    <xf numFmtId="0" fontId="22" fillId="0" borderId="10" xfId="1" applyNumberFormat="1" applyFont="1" applyBorder="1" applyAlignment="1">
      <alignment horizontal="center" vertical="center" shrinkToFit="1"/>
    </xf>
    <xf numFmtId="9" fontId="22" fillId="0" borderId="3" xfId="0" applyNumberFormat="1" applyFont="1" applyFill="1" applyBorder="1" applyAlignment="1">
      <alignment horizontal="left" vertical="center"/>
    </xf>
    <xf numFmtId="41" fontId="22" fillId="0" borderId="3" xfId="1" applyFont="1" applyFill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 wrapText="1" shrinkToFit="1"/>
    </xf>
    <xf numFmtId="41" fontId="22" fillId="0" borderId="16" xfId="1" applyFont="1" applyFill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41" fontId="22" fillId="0" borderId="36" xfId="1" applyFont="1" applyFill="1" applyBorder="1" applyAlignment="1">
      <alignment horizontal="center" vertical="center"/>
    </xf>
    <xf numFmtId="41" fontId="23" fillId="4" borderId="14" xfId="1" applyFont="1" applyFill="1" applyBorder="1" applyAlignment="1">
      <alignment horizontal="center" vertical="center" shrinkToFit="1"/>
    </xf>
    <xf numFmtId="41" fontId="23" fillId="4" borderId="15" xfId="1" applyFont="1" applyFill="1" applyBorder="1" applyAlignment="1">
      <alignment horizontal="center" vertical="center" shrinkToFit="1"/>
    </xf>
    <xf numFmtId="41" fontId="23" fillId="4" borderId="18" xfId="1" applyFont="1" applyFill="1" applyBorder="1" applyAlignment="1">
      <alignment horizontal="center" vertical="center" shrinkToFit="1"/>
    </xf>
    <xf numFmtId="41" fontId="23" fillId="4" borderId="15" xfId="1" applyFont="1" applyFill="1" applyBorder="1" applyAlignment="1">
      <alignment horizontal="center" vertical="center"/>
    </xf>
    <xf numFmtId="41" fontId="23" fillId="4" borderId="33" xfId="1" applyFont="1" applyFill="1" applyBorder="1" applyAlignment="1">
      <alignment horizontal="center" vertical="center"/>
    </xf>
    <xf numFmtId="41" fontId="23" fillId="0" borderId="3" xfId="1" applyFont="1" applyBorder="1" applyAlignment="1">
      <alignment horizontal="center" vertical="center"/>
    </xf>
    <xf numFmtId="41" fontId="23" fillId="0" borderId="4" xfId="1" applyFont="1" applyBorder="1" applyAlignment="1">
      <alignment horizontal="center" vertical="center"/>
    </xf>
    <xf numFmtId="41" fontId="23" fillId="0" borderId="15" xfId="1" applyFont="1" applyBorder="1" applyAlignment="1">
      <alignment horizontal="center" vertical="center" shrinkToFit="1"/>
    </xf>
    <xf numFmtId="41" fontId="23" fillId="0" borderId="19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2" fillId="3" borderId="1" xfId="1" applyFont="1" applyFill="1" applyBorder="1" applyAlignment="1">
      <alignment horizontal="center" vertical="center" wrapText="1"/>
    </xf>
    <xf numFmtId="41" fontId="22" fillId="3" borderId="1" xfId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180" fontId="22" fillId="3" borderId="44" xfId="1" applyNumberFormat="1" applyFont="1" applyFill="1" applyBorder="1" applyAlignment="1">
      <alignment horizontal="center" vertical="center"/>
    </xf>
    <xf numFmtId="180" fontId="22" fillId="3" borderId="12" xfId="1" applyNumberFormat="1" applyFont="1" applyFill="1" applyBorder="1" applyAlignment="1">
      <alignment horizontal="center" vertical="center"/>
    </xf>
    <xf numFmtId="41" fontId="23" fillId="4" borderId="21" xfId="1" applyFont="1" applyFill="1" applyBorder="1" applyAlignment="1">
      <alignment horizontal="center" vertical="center"/>
    </xf>
    <xf numFmtId="41" fontId="23" fillId="4" borderId="30" xfId="1" applyFont="1" applyFill="1" applyBorder="1" applyAlignment="1">
      <alignment horizontal="center" vertical="center"/>
    </xf>
    <xf numFmtId="41" fontId="23" fillId="4" borderId="23" xfId="1" applyFont="1" applyFill="1" applyBorder="1" applyAlignment="1">
      <alignment horizontal="center" vertical="center"/>
    </xf>
    <xf numFmtId="41" fontId="23" fillId="4" borderId="6" xfId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41" fontId="23" fillId="4" borderId="5" xfId="1" applyFont="1" applyFill="1" applyBorder="1" applyAlignment="1">
      <alignment horizontal="center" vertical="center"/>
    </xf>
    <xf numFmtId="41" fontId="23" fillId="4" borderId="6" xfId="0" applyNumberFormat="1" applyFont="1" applyFill="1" applyBorder="1" applyAlignment="1">
      <alignment horizontal="center" vertical="center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5" xfId="0" applyNumberFormat="1" applyFont="1" applyFill="1" applyBorder="1" applyAlignment="1">
      <alignment horizontal="center" vertical="center"/>
    </xf>
    <xf numFmtId="41" fontId="23" fillId="4" borderId="4" xfId="1" applyFont="1" applyFill="1" applyBorder="1" applyAlignment="1">
      <alignment horizontal="center" vertical="center"/>
    </xf>
    <xf numFmtId="41" fontId="23" fillId="4" borderId="44" xfId="1" applyFont="1" applyFill="1" applyBorder="1" applyAlignment="1">
      <alignment horizontal="center" vertical="center"/>
    </xf>
    <xf numFmtId="41" fontId="23" fillId="0" borderId="6" xfId="1" applyFont="1" applyBorder="1" applyAlignment="1">
      <alignment horizontal="center" vertical="center"/>
    </xf>
    <xf numFmtId="41" fontId="23" fillId="0" borderId="20" xfId="1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4" xfId="0" applyFont="1" applyFill="1" applyBorder="1" applyAlignment="1">
      <alignment horizontal="center" vertical="center" shrinkToFit="1"/>
    </xf>
    <xf numFmtId="41" fontId="23" fillId="4" borderId="6" xfId="1" applyNumberFormat="1" applyFont="1" applyFill="1" applyBorder="1" applyAlignment="1">
      <alignment horizontal="center" vertical="center"/>
    </xf>
    <xf numFmtId="41" fontId="23" fillId="4" borderId="10" xfId="1" applyNumberFormat="1" applyFont="1" applyFill="1" applyBorder="1" applyAlignment="1">
      <alignment horizontal="center" vertical="center"/>
    </xf>
    <xf numFmtId="41" fontId="23" fillId="4" borderId="5" xfId="1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41" fontId="23" fillId="0" borderId="35" xfId="1" applyFont="1" applyBorder="1" applyAlignment="1">
      <alignment horizontal="center" vertical="center" wrapText="1"/>
    </xf>
    <xf numFmtId="41" fontId="23" fillId="0" borderId="36" xfId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41" fontId="44" fillId="3" borderId="9" xfId="1" applyFont="1" applyFill="1" applyBorder="1" applyAlignment="1">
      <alignment horizontal="center" vertical="center"/>
    </xf>
    <xf numFmtId="41" fontId="44" fillId="3" borderId="1" xfId="1" applyFont="1" applyFill="1" applyBorder="1" applyAlignment="1">
      <alignment horizontal="center" vertical="center"/>
    </xf>
    <xf numFmtId="41" fontId="24" fillId="3" borderId="32" xfId="1" applyFont="1" applyFill="1" applyBorder="1" applyAlignment="1">
      <alignment horizontal="center" vertical="center"/>
    </xf>
    <xf numFmtId="41" fontId="24" fillId="3" borderId="5" xfId="1" applyFont="1" applyFill="1" applyBorder="1" applyAlignment="1">
      <alignment horizontal="center" vertical="center"/>
    </xf>
    <xf numFmtId="0" fontId="24" fillId="3" borderId="22" xfId="0" applyFont="1" applyFill="1" applyBorder="1"/>
    <xf numFmtId="0" fontId="24" fillId="3" borderId="1" xfId="0" applyFont="1" applyFill="1" applyBorder="1"/>
    <xf numFmtId="0" fontId="24" fillId="3" borderId="13" xfId="0" applyFont="1" applyFill="1" applyBorder="1"/>
    <xf numFmtId="41" fontId="24" fillId="3" borderId="9" xfId="1" applyFont="1" applyFill="1" applyBorder="1" applyAlignment="1">
      <alignment horizontal="center" vertical="center" wrapText="1"/>
    </xf>
    <xf numFmtId="41" fontId="24" fillId="3" borderId="1" xfId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41" fontId="23" fillId="0" borderId="1" xfId="1" applyFont="1" applyBorder="1" applyAlignment="1">
      <alignment horizontal="center" vertical="center"/>
    </xf>
    <xf numFmtId="41" fontId="23" fillId="0" borderId="7" xfId="1" applyFont="1" applyBorder="1" applyAlignment="1">
      <alignment horizontal="center" vertical="center"/>
    </xf>
    <xf numFmtId="41" fontId="23" fillId="4" borderId="6" xfId="1" applyFont="1" applyFill="1" applyBorder="1" applyAlignment="1">
      <alignment horizontal="center" vertical="center" wrapText="1"/>
    </xf>
    <xf numFmtId="41" fontId="23" fillId="4" borderId="10" xfId="1" applyFont="1" applyFill="1" applyBorder="1" applyAlignment="1">
      <alignment horizontal="center" vertical="center" wrapText="1"/>
    </xf>
    <xf numFmtId="41" fontId="23" fillId="4" borderId="5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41" fontId="23" fillId="2" borderId="6" xfId="1" applyNumberFormat="1" applyFont="1" applyFill="1" applyBorder="1" applyAlignment="1">
      <alignment horizontal="center" vertical="center"/>
    </xf>
    <xf numFmtId="41" fontId="23" fillId="2" borderId="20" xfId="1" applyNumberFormat="1" applyFont="1" applyFill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7" xfId="0" applyNumberFormat="1" applyFont="1" applyBorder="1" applyAlignment="1">
      <alignment horizontal="center" vertical="center"/>
    </xf>
    <xf numFmtId="41" fontId="22" fillId="0" borderId="0" xfId="1" applyFont="1" applyFill="1" applyBorder="1" applyAlignment="1">
      <alignment horizontal="center" vertical="center"/>
    </xf>
    <xf numFmtId="9" fontId="22" fillId="0" borderId="34" xfId="0" applyNumberFormat="1" applyFont="1" applyFill="1" applyBorder="1" applyAlignment="1">
      <alignment horizontal="left" vertical="center"/>
    </xf>
    <xf numFmtId="41" fontId="22" fillId="0" borderId="34" xfId="1" applyFont="1" applyFill="1" applyBorder="1" applyAlignment="1">
      <alignment horizontal="center" vertical="center"/>
    </xf>
    <xf numFmtId="9" fontId="22" fillId="0" borderId="0" xfId="0" applyNumberFormat="1" applyFont="1" applyFill="1" applyBorder="1" applyAlignment="1">
      <alignment horizontal="left" vertical="center"/>
    </xf>
    <xf numFmtId="41" fontId="22" fillId="0" borderId="26" xfId="1" applyFont="1" applyFill="1" applyBorder="1" applyAlignment="1">
      <alignment horizontal="center" vertical="center"/>
    </xf>
    <xf numFmtId="41" fontId="22" fillId="0" borderId="36" xfId="1" applyFont="1" applyFill="1" applyBorder="1" applyAlignment="1">
      <alignment horizontal="center" vertical="center"/>
    </xf>
    <xf numFmtId="0" fontId="22" fillId="0" borderId="6" xfId="1" applyNumberFormat="1" applyFont="1" applyFill="1" applyBorder="1" applyAlignment="1">
      <alignment horizontal="center" vertical="center" wrapText="1" shrinkToFit="1"/>
    </xf>
    <xf numFmtId="0" fontId="22" fillId="0" borderId="10" xfId="1" applyNumberFormat="1" applyFont="1" applyFill="1" applyBorder="1" applyAlignment="1">
      <alignment horizontal="center" vertical="center" wrapText="1" shrinkToFit="1"/>
    </xf>
    <xf numFmtId="0" fontId="24" fillId="3" borderId="8" xfId="0" applyNumberFormat="1" applyFont="1" applyFill="1" applyBorder="1" applyAlignment="1">
      <alignment horizontal="center" vertical="center" shrinkToFit="1"/>
    </xf>
    <xf numFmtId="0" fontId="24" fillId="3" borderId="14" xfId="0" applyNumberFormat="1" applyFont="1" applyFill="1" applyBorder="1" applyAlignment="1">
      <alignment horizontal="center" vertical="center" shrinkToFit="1"/>
    </xf>
    <xf numFmtId="0" fontId="24" fillId="3" borderId="9" xfId="0" applyNumberFormat="1" applyFont="1" applyFill="1" applyBorder="1" applyAlignment="1">
      <alignment horizontal="center" vertical="center" shrinkToFit="1"/>
    </xf>
    <xf numFmtId="0" fontId="24" fillId="3" borderId="6" xfId="0" applyNumberFormat="1" applyFont="1" applyFill="1" applyBorder="1" applyAlignment="1">
      <alignment horizontal="center" vertical="center" shrinkToFit="1"/>
    </xf>
    <xf numFmtId="41" fontId="24" fillId="3" borderId="10" xfId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22" xfId="0" applyNumberFormat="1" applyFont="1" applyFill="1" applyBorder="1" applyAlignment="1">
      <alignment horizontal="center" vertical="center"/>
    </xf>
    <xf numFmtId="0" fontId="24" fillId="3" borderId="6" xfId="0" applyNumberFormat="1" applyFont="1" applyFill="1" applyBorder="1" applyAlignment="1">
      <alignment horizontal="center" vertical="center"/>
    </xf>
    <xf numFmtId="0" fontId="24" fillId="3" borderId="43" xfId="0" applyNumberFormat="1" applyFont="1" applyFill="1" applyBorder="1" applyAlignment="1">
      <alignment horizontal="center" vertical="center"/>
    </xf>
    <xf numFmtId="41" fontId="24" fillId="3" borderId="6" xfId="1" applyFont="1" applyFill="1" applyBorder="1" applyAlignment="1">
      <alignment horizontal="center" vertical="center"/>
    </xf>
    <xf numFmtId="0" fontId="22" fillId="0" borderId="5" xfId="1" applyNumberFormat="1" applyFont="1" applyFill="1" applyBorder="1" applyAlignment="1">
      <alignment horizontal="center" vertical="center" wrapText="1" shrinkToFit="1"/>
    </xf>
    <xf numFmtId="0" fontId="22" fillId="0" borderId="44" xfId="1" applyNumberFormat="1" applyFont="1" applyFill="1" applyBorder="1" applyAlignment="1">
      <alignment horizontal="center" vertical="center" wrapText="1" shrinkToFit="1"/>
    </xf>
    <xf numFmtId="0" fontId="22" fillId="0" borderId="0" xfId="1" applyNumberFormat="1" applyFont="1" applyFill="1" applyBorder="1" applyAlignment="1">
      <alignment horizontal="center" vertical="center" shrinkToFit="1"/>
    </xf>
    <xf numFmtId="0" fontId="24" fillId="0" borderId="98" xfId="0" applyNumberFormat="1" applyFont="1" applyBorder="1" applyAlignment="1">
      <alignment horizontal="center" vertical="center" shrinkToFit="1"/>
    </xf>
    <xf numFmtId="0" fontId="24" fillId="0" borderId="99" xfId="0" applyNumberFormat="1" applyFont="1" applyBorder="1" applyAlignment="1">
      <alignment horizontal="center" vertical="center" shrinkToFit="1"/>
    </xf>
    <xf numFmtId="0" fontId="22" fillId="0" borderId="37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0" fontId="22" fillId="0" borderId="6" xfId="1" applyNumberFormat="1" applyFont="1" applyBorder="1" applyAlignment="1">
      <alignment horizontal="center" vertical="center" wrapText="1" shrinkToFit="1"/>
    </xf>
    <xf numFmtId="0" fontId="22" fillId="0" borderId="10" xfId="1" applyNumberFormat="1" applyFont="1" applyBorder="1" applyAlignment="1">
      <alignment horizontal="center" vertical="center" wrapText="1" shrinkToFit="1"/>
    </xf>
    <xf numFmtId="0" fontId="22" fillId="0" borderId="10" xfId="1" applyNumberFormat="1" applyFont="1" applyBorder="1" applyAlignment="1">
      <alignment horizontal="center" vertical="center" shrinkToFit="1"/>
    </xf>
    <xf numFmtId="41" fontId="22" fillId="0" borderId="16" xfId="1" applyFont="1" applyFill="1" applyBorder="1" applyAlignment="1">
      <alignment horizontal="center" vertical="center"/>
    </xf>
    <xf numFmtId="9" fontId="22" fillId="0" borderId="26" xfId="0" applyNumberFormat="1" applyFont="1" applyFill="1" applyBorder="1" applyAlignment="1">
      <alignment horizontal="left" vertical="center"/>
    </xf>
    <xf numFmtId="9" fontId="22" fillId="0" borderId="2" xfId="0" applyNumberFormat="1" applyFont="1" applyFill="1" applyBorder="1" applyAlignment="1">
      <alignment horizontal="left" vertical="center"/>
    </xf>
    <xf numFmtId="9" fontId="22" fillId="0" borderId="3" xfId="0" applyNumberFormat="1" applyFont="1" applyFill="1" applyBorder="1" applyAlignment="1">
      <alignment horizontal="left" vertical="center"/>
    </xf>
    <xf numFmtId="41" fontId="22" fillId="0" borderId="3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horizontal="left" vertical="center"/>
    </xf>
    <xf numFmtId="177" fontId="22" fillId="0" borderId="15" xfId="0" applyNumberFormat="1" applyFont="1" applyBorder="1" applyAlignment="1">
      <alignment horizontal="center" vertical="center" wrapText="1" shrinkToFit="1"/>
    </xf>
    <xf numFmtId="9" fontId="22" fillId="0" borderId="21" xfId="0" applyNumberFormat="1" applyFont="1" applyFill="1" applyBorder="1" applyAlignment="1">
      <alignment horizontal="left" vertical="center"/>
    </xf>
    <xf numFmtId="0" fontId="22" fillId="0" borderId="5" xfId="1" applyNumberFormat="1" applyFont="1" applyBorder="1" applyAlignment="1">
      <alignment horizontal="center" vertical="center" shrinkToFit="1"/>
    </xf>
    <xf numFmtId="9" fontId="22" fillId="0" borderId="23" xfId="0" applyNumberFormat="1" applyFont="1" applyFill="1" applyBorder="1" applyAlignment="1">
      <alignment horizontal="left" vertical="center"/>
    </xf>
    <xf numFmtId="0" fontId="22" fillId="0" borderId="15" xfId="0" applyNumberFormat="1" applyFont="1" applyBorder="1" applyAlignment="1">
      <alignment horizontal="center" vertical="center" wrapText="1" shrinkToFit="1"/>
    </xf>
    <xf numFmtId="9" fontId="22" fillId="0" borderId="30" xfId="0" applyNumberFormat="1" applyFont="1" applyFill="1" applyBorder="1" applyAlignment="1">
      <alignment horizontal="center" vertical="center"/>
    </xf>
    <xf numFmtId="9" fontId="22" fillId="0" borderId="0" xfId="0" applyNumberFormat="1" applyFont="1" applyFill="1" applyBorder="1" applyAlignment="1">
      <alignment horizontal="center" vertical="center"/>
    </xf>
    <xf numFmtId="9" fontId="22" fillId="0" borderId="11" xfId="0" applyNumberFormat="1" applyFont="1" applyFill="1" applyBorder="1" applyAlignment="1">
      <alignment horizontal="center" vertical="center"/>
    </xf>
    <xf numFmtId="0" fontId="22" fillId="0" borderId="21" xfId="1" applyNumberFormat="1" applyFont="1" applyBorder="1" applyAlignment="1">
      <alignment horizontal="center" vertical="top" wrapText="1" shrinkToFit="1"/>
    </xf>
    <xf numFmtId="0" fontId="22" fillId="0" borderId="24" xfId="1" applyNumberFormat="1" applyFont="1" applyBorder="1" applyAlignment="1">
      <alignment horizontal="center" vertical="top" wrapText="1" shrinkToFit="1"/>
    </xf>
    <xf numFmtId="178" fontId="22" fillId="0" borderId="21" xfId="0" applyNumberFormat="1" applyFont="1" applyFill="1" applyBorder="1" applyAlignment="1">
      <alignment horizontal="left" vertical="center"/>
    </xf>
    <xf numFmtId="178" fontId="22" fillId="0" borderId="34" xfId="0" applyNumberFormat="1" applyFont="1" applyFill="1" applyBorder="1" applyAlignment="1">
      <alignment horizontal="left" vertical="center"/>
    </xf>
    <xf numFmtId="9" fontId="22" fillId="0" borderId="2" xfId="0" applyNumberFormat="1" applyFont="1" applyFill="1" applyBorder="1" applyAlignment="1">
      <alignment horizontal="center" vertical="center"/>
    </xf>
    <xf numFmtId="9" fontId="22" fillId="0" borderId="3" xfId="0" applyNumberFormat="1" applyFont="1" applyFill="1" applyBorder="1" applyAlignment="1">
      <alignment horizontal="center" vertical="center"/>
    </xf>
    <xf numFmtId="9" fontId="22" fillId="0" borderId="29" xfId="0" applyNumberFormat="1" applyFont="1" applyFill="1" applyBorder="1" applyAlignment="1">
      <alignment horizontal="center" vertical="center"/>
    </xf>
    <xf numFmtId="9" fontId="22" fillId="0" borderId="0" xfId="0" applyNumberFormat="1" applyFont="1" applyFill="1" applyBorder="1" applyAlignment="1">
      <alignment horizontal="left" vertical="center" wrapText="1"/>
    </xf>
    <xf numFmtId="178" fontId="22" fillId="0" borderId="24" xfId="0" applyNumberFormat="1" applyFont="1" applyFill="1" applyBorder="1" applyAlignment="1">
      <alignment horizontal="left" vertical="center"/>
    </xf>
    <xf numFmtId="178" fontId="22" fillId="0" borderId="16" xfId="0" applyNumberFormat="1" applyFont="1" applyFill="1" applyBorder="1" applyAlignment="1">
      <alignment horizontal="left" vertical="center"/>
    </xf>
    <xf numFmtId="9" fontId="22" fillId="0" borderId="23" xfId="0" applyNumberFormat="1" applyFont="1" applyFill="1" applyBorder="1" applyAlignment="1">
      <alignment horizontal="left" vertical="center" wrapText="1"/>
    </xf>
    <xf numFmtId="9" fontId="22" fillId="0" borderId="26" xfId="0" applyNumberFormat="1" applyFont="1" applyFill="1" applyBorder="1" applyAlignment="1">
      <alignment horizontal="left" vertical="center" wrapText="1"/>
    </xf>
    <xf numFmtId="0" fontId="24" fillId="3" borderId="103" xfId="0" applyNumberFormat="1" applyFont="1" applyFill="1" applyBorder="1" applyAlignment="1">
      <alignment horizontal="center" vertical="center"/>
    </xf>
    <xf numFmtId="0" fontId="24" fillId="3" borderId="4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3" borderId="85" xfId="0" applyNumberFormat="1" applyFont="1" applyFill="1" applyBorder="1" applyAlignment="1">
      <alignment horizontal="center" vertical="center"/>
    </xf>
    <xf numFmtId="0" fontId="24" fillId="3" borderId="87" xfId="0" applyNumberFormat="1" applyFont="1" applyFill="1" applyBorder="1" applyAlignment="1">
      <alignment horizontal="center" vertical="center"/>
    </xf>
    <xf numFmtId="0" fontId="24" fillId="3" borderId="86" xfId="0" applyNumberFormat="1" applyFont="1" applyFill="1" applyBorder="1" applyAlignment="1">
      <alignment horizontal="center" vertical="center" wrapText="1"/>
    </xf>
    <xf numFmtId="0" fontId="24" fillId="3" borderId="88" xfId="0" applyNumberFormat="1" applyFont="1" applyFill="1" applyBorder="1" applyAlignment="1">
      <alignment horizontal="center" vertical="center"/>
    </xf>
    <xf numFmtId="0" fontId="24" fillId="3" borderId="86" xfId="0" applyNumberFormat="1" applyFont="1" applyFill="1" applyBorder="1" applyAlignment="1">
      <alignment horizontal="center" vertical="center"/>
    </xf>
    <xf numFmtId="41" fontId="24" fillId="3" borderId="86" xfId="1" applyFont="1" applyFill="1" applyBorder="1" applyAlignment="1">
      <alignment horizontal="center" vertical="center"/>
    </xf>
    <xf numFmtId="41" fontId="24" fillId="3" borderId="88" xfId="1" applyFont="1" applyFill="1" applyBorder="1" applyAlignment="1">
      <alignment horizontal="center" vertical="center"/>
    </xf>
    <xf numFmtId="41" fontId="24" fillId="3" borderId="9" xfId="1" applyFont="1" applyFill="1" applyBorder="1" applyAlignment="1">
      <alignment horizontal="center" vertical="center"/>
    </xf>
    <xf numFmtId="0" fontId="24" fillId="3" borderId="32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Alignment="1">
      <alignment horizontal="right" vertical="center"/>
    </xf>
    <xf numFmtId="176" fontId="30" fillId="5" borderId="46" xfId="0" applyNumberFormat="1" applyFont="1" applyFill="1" applyBorder="1" applyAlignment="1">
      <alignment horizontal="center" vertical="center"/>
    </xf>
    <xf numFmtId="176" fontId="30" fillId="5" borderId="34" xfId="0" applyNumberFormat="1" applyFont="1" applyFill="1" applyBorder="1" applyAlignment="1">
      <alignment horizontal="center" vertical="center"/>
    </xf>
    <xf numFmtId="176" fontId="30" fillId="5" borderId="47" xfId="0" applyNumberFormat="1" applyFont="1" applyFill="1" applyBorder="1" applyAlignment="1">
      <alignment horizontal="center" vertical="center"/>
    </xf>
    <xf numFmtId="176" fontId="30" fillId="5" borderId="51" xfId="0" applyNumberFormat="1" applyFont="1" applyFill="1" applyBorder="1" applyAlignment="1">
      <alignment horizontal="center" vertical="center"/>
    </xf>
    <xf numFmtId="176" fontId="30" fillId="5" borderId="52" xfId="0" applyNumberFormat="1" applyFont="1" applyFill="1" applyBorder="1" applyAlignment="1">
      <alignment horizontal="center" vertical="center"/>
    </xf>
    <xf numFmtId="176" fontId="30" fillId="5" borderId="53" xfId="0" applyNumberFormat="1" applyFont="1" applyFill="1" applyBorder="1" applyAlignment="1">
      <alignment horizontal="center" vertical="center"/>
    </xf>
    <xf numFmtId="176" fontId="30" fillId="5" borderId="48" xfId="0" applyNumberFormat="1" applyFont="1" applyFill="1" applyBorder="1" applyAlignment="1">
      <alignment horizontal="center" vertical="center"/>
    </xf>
    <xf numFmtId="176" fontId="30" fillId="5" borderId="54" xfId="0" applyNumberFormat="1" applyFont="1" applyFill="1" applyBorder="1" applyAlignment="1">
      <alignment horizontal="center" vertical="center"/>
    </xf>
    <xf numFmtId="176" fontId="30" fillId="5" borderId="48" xfId="0" applyNumberFormat="1" applyFont="1" applyFill="1" applyBorder="1" applyAlignment="1">
      <alignment horizontal="center" vertical="center" wrapText="1"/>
    </xf>
    <xf numFmtId="176" fontId="30" fillId="5" borderId="49" xfId="0" applyNumberFormat="1" applyFont="1" applyFill="1" applyBorder="1" applyAlignment="1">
      <alignment horizontal="center" vertical="center" wrapText="1"/>
    </xf>
    <xf numFmtId="176" fontId="30" fillId="5" borderId="55" xfId="0" applyNumberFormat="1" applyFont="1" applyFill="1" applyBorder="1" applyAlignment="1">
      <alignment horizontal="center" vertical="center" wrapText="1"/>
    </xf>
    <xf numFmtId="176" fontId="30" fillId="5" borderId="50" xfId="0" applyNumberFormat="1" applyFont="1" applyFill="1" applyBorder="1" applyAlignment="1">
      <alignment horizontal="center" vertical="center" wrapText="1"/>
    </xf>
    <xf numFmtId="176" fontId="30" fillId="5" borderId="58" xfId="0" applyNumberFormat="1" applyFont="1" applyFill="1" applyBorder="1" applyAlignment="1">
      <alignment horizontal="center" vertical="center"/>
    </xf>
    <xf numFmtId="176" fontId="34" fillId="5" borderId="23" xfId="0" applyNumberFormat="1" applyFont="1" applyFill="1" applyBorder="1" applyAlignment="1">
      <alignment horizontal="center" vertical="center"/>
    </xf>
    <xf numFmtId="176" fontId="34" fillId="5" borderId="26" xfId="0" applyNumberFormat="1" applyFont="1" applyFill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5" xfId="0" applyNumberFormat="1" applyFont="1" applyBorder="1" applyAlignment="1">
      <alignment horizontal="center" vertical="center" wrapText="1"/>
    </xf>
    <xf numFmtId="181" fontId="30" fillId="0" borderId="21" xfId="0" applyNumberFormat="1" applyFont="1" applyBorder="1" applyAlignment="1">
      <alignment horizontal="center" vertical="center"/>
    </xf>
    <xf numFmtId="181" fontId="30" fillId="0" borderId="30" xfId="0" applyNumberFormat="1" applyFont="1" applyBorder="1" applyAlignment="1">
      <alignment horizontal="center" vertical="center"/>
    </xf>
    <xf numFmtId="181" fontId="30" fillId="0" borderId="23" xfId="0" applyNumberFormat="1" applyFont="1" applyBorder="1" applyAlignment="1">
      <alignment horizontal="center" vertical="center"/>
    </xf>
    <xf numFmtId="181" fontId="30" fillId="0" borderId="70" xfId="0" applyNumberFormat="1" applyFont="1" applyBorder="1" applyAlignment="1">
      <alignment horizontal="center" vertical="center" wrapText="1"/>
    </xf>
    <xf numFmtId="0" fontId="0" fillId="0" borderId="72" xfId="0" applyBorder="1"/>
    <xf numFmtId="181" fontId="30" fillId="5" borderId="2" xfId="0" applyNumberFormat="1" applyFont="1" applyFill="1" applyBorder="1" applyAlignment="1">
      <alignment horizontal="left" vertical="center"/>
    </xf>
    <xf numFmtId="181" fontId="30" fillId="5" borderId="3" xfId="0" applyNumberFormat="1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81" fontId="30" fillId="0" borderId="72" xfId="0" applyNumberFormat="1" applyFont="1" applyBorder="1" applyAlignment="1">
      <alignment horizontal="center" vertical="center" wrapText="1"/>
    </xf>
    <xf numFmtId="181" fontId="30" fillId="0" borderId="21" xfId="0" applyNumberFormat="1" applyFont="1" applyBorder="1" applyAlignment="1">
      <alignment horizontal="center" vertical="center" wrapText="1"/>
    </xf>
    <xf numFmtId="181" fontId="30" fillId="0" borderId="30" xfId="0" applyNumberFormat="1" applyFont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left" vertical="center"/>
    </xf>
    <xf numFmtId="0" fontId="36" fillId="5" borderId="3" xfId="0" applyFont="1" applyFill="1" applyBorder="1" applyAlignment="1">
      <alignment horizontal="left" vertical="center"/>
    </xf>
    <xf numFmtId="181" fontId="30" fillId="7" borderId="2" xfId="0" applyNumberFormat="1" applyFont="1" applyFill="1" applyBorder="1" applyAlignment="1">
      <alignment horizontal="left" vertical="center" wrapText="1"/>
    </xf>
    <xf numFmtId="181" fontId="30" fillId="7" borderId="3" xfId="0" applyNumberFormat="1" applyFont="1" applyFill="1" applyBorder="1" applyAlignment="1">
      <alignment horizontal="left" vertical="center" wrapText="1"/>
    </xf>
    <xf numFmtId="181" fontId="30" fillId="7" borderId="68" xfId="0" applyNumberFormat="1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horizontal="left" vertical="center" wrapText="1"/>
    </xf>
    <xf numFmtId="0" fontId="37" fillId="5" borderId="3" xfId="0" applyFont="1" applyFill="1" applyBorder="1" applyAlignment="1">
      <alignment horizontal="left" vertical="center"/>
    </xf>
    <xf numFmtId="181" fontId="34" fillId="5" borderId="41" xfId="0" applyNumberFormat="1" applyFont="1" applyFill="1" applyBorder="1" applyAlignment="1">
      <alignment horizontal="left" vertical="center"/>
    </xf>
    <xf numFmtId="181" fontId="34" fillId="5" borderId="25" xfId="0" applyNumberFormat="1" applyFont="1" applyFill="1" applyBorder="1" applyAlignment="1">
      <alignment horizontal="left" vertical="center"/>
    </xf>
    <xf numFmtId="181" fontId="34" fillId="7" borderId="2" xfId="0" applyNumberFormat="1" applyFont="1" applyFill="1" applyBorder="1" applyAlignment="1">
      <alignment horizontal="left" vertical="center" wrapText="1"/>
    </xf>
    <xf numFmtId="181" fontId="34" fillId="7" borderId="3" xfId="0" applyNumberFormat="1" applyFont="1" applyFill="1" applyBorder="1" applyAlignment="1">
      <alignment horizontal="left" vertical="center" wrapText="1"/>
    </xf>
    <xf numFmtId="181" fontId="34" fillId="7" borderId="68" xfId="0" applyNumberFormat="1" applyFont="1" applyFill="1" applyBorder="1" applyAlignment="1">
      <alignment horizontal="left" vertical="center" wrapText="1"/>
    </xf>
    <xf numFmtId="181" fontId="30" fillId="4" borderId="72" xfId="0" applyNumberFormat="1" applyFont="1" applyFill="1" applyBorder="1" applyAlignment="1">
      <alignment horizontal="center" vertical="center" wrapText="1"/>
    </xf>
    <xf numFmtId="181" fontId="30" fillId="0" borderId="6" xfId="0" applyNumberFormat="1" applyFont="1" applyBorder="1" applyAlignment="1">
      <alignment horizontal="center" vertical="center" wrapText="1"/>
    </xf>
    <xf numFmtId="181" fontId="30" fillId="0" borderId="10" xfId="0" applyNumberFormat="1" applyFont="1" applyBorder="1" applyAlignment="1">
      <alignment horizontal="center" vertical="center" wrapText="1"/>
    </xf>
    <xf numFmtId="41" fontId="23" fillId="0" borderId="35" xfId="1" applyFont="1" applyBorder="1" applyAlignment="1">
      <alignment horizontal="center" vertical="center"/>
    </xf>
    <xf numFmtId="41" fontId="23" fillId="0" borderId="27" xfId="1" applyFont="1" applyBorder="1" applyAlignment="1">
      <alignment horizontal="center" vertical="center"/>
    </xf>
    <xf numFmtId="9" fontId="23" fillId="0" borderId="21" xfId="0" applyNumberFormat="1" applyFont="1" applyBorder="1" applyAlignment="1">
      <alignment horizontal="left" vertical="center"/>
    </xf>
    <xf numFmtId="9" fontId="23" fillId="0" borderId="24" xfId="0" applyNumberFormat="1" applyFont="1" applyBorder="1" applyAlignment="1">
      <alignment horizontal="left" vertical="center"/>
    </xf>
    <xf numFmtId="0" fontId="22" fillId="0" borderId="30" xfId="1" applyNumberFormat="1" applyFont="1" applyBorder="1" applyAlignment="1">
      <alignment horizontal="center" vertical="center" shrinkToFit="1"/>
    </xf>
    <xf numFmtId="0" fontId="22" fillId="4" borderId="76" xfId="1" applyNumberFormat="1" applyFont="1" applyFill="1" applyBorder="1" applyAlignment="1">
      <alignment vertical="center" shrinkToFit="1"/>
    </xf>
    <xf numFmtId="41" fontId="22" fillId="4" borderId="10" xfId="0" applyNumberFormat="1" applyFont="1" applyFill="1" applyBorder="1" applyAlignment="1">
      <alignment vertical="center"/>
    </xf>
    <xf numFmtId="0" fontId="22" fillId="0" borderId="32" xfId="1" applyNumberFormat="1" applyFont="1" applyBorder="1" applyAlignment="1">
      <alignment vertical="center" shrinkToFit="1"/>
    </xf>
    <xf numFmtId="0" fontId="22" fillId="0" borderId="32" xfId="1" applyNumberFormat="1" applyFont="1" applyBorder="1" applyAlignment="1">
      <alignment horizontal="center" vertical="center" shrinkToFit="1"/>
    </xf>
    <xf numFmtId="41" fontId="22" fillId="2" borderId="32" xfId="1" applyFont="1" applyFill="1" applyBorder="1" applyAlignment="1">
      <alignment horizontal="center" vertical="center"/>
    </xf>
    <xf numFmtId="41" fontId="22" fillId="0" borderId="32" xfId="0" applyNumberFormat="1" applyFont="1" applyBorder="1" applyAlignment="1">
      <alignment vertical="center"/>
    </xf>
    <xf numFmtId="177" fontId="22" fillId="0" borderId="32" xfId="0" applyNumberFormat="1" applyFont="1" applyBorder="1" applyAlignment="1">
      <alignment horizontal="center" vertical="center"/>
    </xf>
    <xf numFmtId="41" fontId="22" fillId="4" borderId="32" xfId="1" applyFont="1" applyFill="1" applyBorder="1" applyAlignment="1">
      <alignment horizontal="center" vertical="center"/>
    </xf>
    <xf numFmtId="41" fontId="22" fillId="0" borderId="32" xfId="1" applyFont="1" applyBorder="1" applyAlignment="1">
      <alignment horizontal="center" vertical="center"/>
    </xf>
    <xf numFmtId="9" fontId="22" fillId="0" borderId="104" xfId="0" applyNumberFormat="1" applyFont="1" applyFill="1" applyBorder="1" applyAlignment="1">
      <alignment horizontal="left" vertical="center"/>
    </xf>
    <xf numFmtId="41" fontId="22" fillId="0" borderId="104" xfId="1" applyFont="1" applyFill="1" applyBorder="1" applyAlignment="1">
      <alignment horizontal="center" vertical="center"/>
    </xf>
    <xf numFmtId="41" fontId="22" fillId="0" borderId="104" xfId="1" applyFont="1" applyFill="1" applyBorder="1" applyAlignment="1">
      <alignment horizontal="center" vertical="center"/>
    </xf>
    <xf numFmtId="41" fontId="22" fillId="0" borderId="104" xfId="1" applyFont="1" applyFill="1" applyBorder="1" applyAlignment="1">
      <alignment vertical="center"/>
    </xf>
    <xf numFmtId="41" fontId="22" fillId="0" borderId="105" xfId="1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5"/>
  <sheetViews>
    <sheetView workbookViewId="0">
      <selection activeCell="D9" sqref="D9"/>
    </sheetView>
  </sheetViews>
  <sheetFormatPr defaultRowHeight="13.5"/>
  <cols>
    <col min="1" max="1" width="8" customWidth="1"/>
    <col min="4" max="4" width="12.88671875" customWidth="1"/>
    <col min="5" max="5" width="12.5546875" customWidth="1"/>
    <col min="6" max="6" width="11.77734375" customWidth="1"/>
    <col min="7" max="7" width="9.5546875" bestFit="1" customWidth="1"/>
    <col min="8" max="8" width="10.109375" customWidth="1"/>
  </cols>
  <sheetData>
    <row r="2" spans="1:8" ht="19.5">
      <c r="A2" s="5"/>
      <c r="B2" s="5"/>
      <c r="C2" s="5"/>
    </row>
    <row r="3" spans="1:8" ht="27">
      <c r="A3" s="11"/>
      <c r="B3" s="14"/>
      <c r="C3" s="14"/>
      <c r="D3" s="14" t="s">
        <v>42</v>
      </c>
      <c r="E3" s="14"/>
      <c r="F3" s="14"/>
      <c r="G3" s="15"/>
    </row>
    <row r="4" spans="1:8" ht="22.5">
      <c r="C4" s="13"/>
      <c r="D4" s="13"/>
      <c r="E4" s="13"/>
      <c r="F4" s="13"/>
    </row>
    <row r="5" spans="1:8" ht="18" customHeight="1">
      <c r="A5" s="5" t="s">
        <v>1</v>
      </c>
      <c r="H5" s="2" t="s">
        <v>6</v>
      </c>
    </row>
    <row r="6" spans="1:8" ht="24.75" customHeight="1">
      <c r="A6" s="447" t="s">
        <v>2</v>
      </c>
      <c r="B6" s="448"/>
      <c r="C6" s="449"/>
      <c r="D6" s="1" t="s">
        <v>39</v>
      </c>
      <c r="E6" s="1" t="s">
        <v>40</v>
      </c>
      <c r="F6" s="447" t="s">
        <v>3</v>
      </c>
      <c r="G6" s="449"/>
      <c r="H6" s="1" t="s">
        <v>4</v>
      </c>
    </row>
    <row r="7" spans="1:8" ht="23.25" customHeight="1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19</v>
      </c>
      <c r="F7" s="16" t="s">
        <v>20</v>
      </c>
      <c r="G7" s="16" t="s">
        <v>21</v>
      </c>
      <c r="H7" s="16"/>
    </row>
    <row r="8" spans="1:8" ht="23.25" customHeight="1">
      <c r="A8" s="7" t="s">
        <v>0</v>
      </c>
      <c r="B8" s="6"/>
      <c r="C8" s="6"/>
      <c r="D8" s="12">
        <v>1027160</v>
      </c>
      <c r="E8" s="12">
        <v>3909384</v>
      </c>
      <c r="F8" s="12">
        <v>2886685</v>
      </c>
      <c r="G8" s="12">
        <v>4461</v>
      </c>
      <c r="H8" s="3"/>
    </row>
    <row r="9" spans="1:8" ht="23.25" customHeight="1">
      <c r="A9" s="6"/>
      <c r="B9" s="16" t="s">
        <v>7</v>
      </c>
      <c r="C9" s="16" t="s">
        <v>8</v>
      </c>
      <c r="D9" s="17">
        <v>368414</v>
      </c>
      <c r="E9" s="17">
        <v>419978</v>
      </c>
      <c r="F9" s="17">
        <v>51564</v>
      </c>
      <c r="G9" s="17"/>
      <c r="H9" s="3"/>
    </row>
    <row r="10" spans="1:8" ht="23.25" customHeight="1">
      <c r="A10" s="6"/>
      <c r="B10" s="16" t="s">
        <v>9</v>
      </c>
      <c r="C10" s="16" t="s">
        <v>8</v>
      </c>
      <c r="D10" s="17">
        <v>137007</v>
      </c>
      <c r="E10" s="17">
        <v>204708</v>
      </c>
      <c r="F10" s="17">
        <v>67701</v>
      </c>
      <c r="G10" s="17"/>
      <c r="H10" s="3"/>
    </row>
    <row r="11" spans="1:8" ht="23.25" customHeight="1">
      <c r="A11" s="6"/>
      <c r="B11" s="16" t="s">
        <v>10</v>
      </c>
      <c r="C11" s="16" t="s">
        <v>8</v>
      </c>
      <c r="D11" s="17">
        <v>81112</v>
      </c>
      <c r="E11" s="17">
        <v>100490</v>
      </c>
      <c r="F11" s="17">
        <v>19378</v>
      </c>
      <c r="G11" s="17"/>
      <c r="H11" s="3"/>
    </row>
    <row r="12" spans="1:8" ht="23.25" customHeight="1">
      <c r="A12" s="6"/>
      <c r="B12" s="16" t="s">
        <v>11</v>
      </c>
      <c r="C12" s="16" t="s">
        <v>8</v>
      </c>
      <c r="D12" s="17">
        <v>77313</v>
      </c>
      <c r="E12" s="17">
        <v>79280</v>
      </c>
      <c r="F12" s="17">
        <v>1967</v>
      </c>
      <c r="G12" s="17"/>
      <c r="H12" s="3"/>
    </row>
    <row r="13" spans="1:8" ht="23.25" customHeight="1">
      <c r="A13" s="6"/>
      <c r="B13" s="16" t="s">
        <v>12</v>
      </c>
      <c r="C13" s="16" t="s">
        <v>8</v>
      </c>
      <c r="D13" s="17">
        <v>120953</v>
      </c>
      <c r="E13" s="17">
        <v>126028</v>
      </c>
      <c r="F13" s="17">
        <v>5075</v>
      </c>
      <c r="G13" s="17"/>
      <c r="H13" s="3"/>
    </row>
    <row r="14" spans="1:8" ht="23.25" customHeight="1">
      <c r="A14" s="6"/>
      <c r="B14" s="16" t="s">
        <v>13</v>
      </c>
      <c r="C14" s="16" t="s">
        <v>8</v>
      </c>
      <c r="D14" s="17">
        <v>204361</v>
      </c>
      <c r="E14" s="17">
        <v>199900</v>
      </c>
      <c r="F14" s="17">
        <v>0</v>
      </c>
      <c r="G14" s="17">
        <v>4461</v>
      </c>
      <c r="H14" s="3"/>
    </row>
    <row r="15" spans="1:8" ht="23.25" customHeight="1">
      <c r="A15" s="6"/>
      <c r="B15" s="16" t="s">
        <v>14</v>
      </c>
      <c r="C15" s="16" t="s">
        <v>8</v>
      </c>
      <c r="D15" s="17">
        <v>28000</v>
      </c>
      <c r="E15" s="17">
        <v>2600000</v>
      </c>
      <c r="F15" s="17">
        <v>2572000</v>
      </c>
      <c r="G15" s="17"/>
      <c r="H15" s="3"/>
    </row>
    <row r="16" spans="1:8" ht="23.25" customHeight="1">
      <c r="A16" s="6"/>
      <c r="B16" s="16" t="s">
        <v>15</v>
      </c>
      <c r="C16" s="16" t="s">
        <v>8</v>
      </c>
      <c r="D16" s="17">
        <v>10000</v>
      </c>
      <c r="E16" s="17">
        <v>179000</v>
      </c>
      <c r="F16" s="17">
        <v>169000</v>
      </c>
      <c r="G16" s="17"/>
      <c r="H16" s="3"/>
    </row>
    <row r="17" spans="1:8" ht="23.25" customHeight="1">
      <c r="A17" s="20"/>
      <c r="B17" s="21"/>
      <c r="C17" s="21"/>
      <c r="D17" s="22"/>
      <c r="E17" s="22"/>
      <c r="F17" s="22"/>
      <c r="G17" s="22"/>
      <c r="H17" s="23"/>
    </row>
    <row r="18" spans="1:8" ht="23.25" customHeight="1">
      <c r="A18" s="5" t="s">
        <v>5</v>
      </c>
    </row>
    <row r="19" spans="1:8" ht="23.25" customHeight="1">
      <c r="A19" s="8" t="s">
        <v>2</v>
      </c>
      <c r="B19" s="9"/>
      <c r="C19" s="10"/>
      <c r="D19" s="1" t="s">
        <v>39</v>
      </c>
      <c r="E19" s="1" t="s">
        <v>41</v>
      </c>
      <c r="F19" s="447" t="s">
        <v>3</v>
      </c>
      <c r="G19" s="449"/>
      <c r="H19" s="1" t="s">
        <v>4</v>
      </c>
    </row>
    <row r="20" spans="1:8" ht="23.25" customHeight="1">
      <c r="A20" s="16" t="s">
        <v>22</v>
      </c>
      <c r="B20" s="16" t="s">
        <v>23</v>
      </c>
      <c r="C20" s="16" t="s">
        <v>24</v>
      </c>
      <c r="D20" s="16" t="s">
        <v>25</v>
      </c>
      <c r="E20" s="16" t="s">
        <v>25</v>
      </c>
      <c r="F20" s="16" t="s">
        <v>26</v>
      </c>
      <c r="G20" s="16" t="s">
        <v>27</v>
      </c>
      <c r="H20" s="4"/>
    </row>
    <row r="21" spans="1:8" ht="23.25" customHeight="1">
      <c r="A21" s="7" t="s">
        <v>0</v>
      </c>
      <c r="B21" s="6"/>
      <c r="C21" s="6"/>
      <c r="D21" s="12">
        <v>1027160</v>
      </c>
      <c r="E21" s="12">
        <v>3909384</v>
      </c>
      <c r="F21" s="12">
        <v>2886685</v>
      </c>
      <c r="G21" s="12">
        <v>4461</v>
      </c>
      <c r="H21" s="3"/>
    </row>
    <row r="22" spans="1:8" ht="23.25" customHeight="1">
      <c r="A22" s="6"/>
      <c r="B22" s="16" t="s">
        <v>28</v>
      </c>
      <c r="C22" s="16" t="s">
        <v>29</v>
      </c>
      <c r="D22" s="17">
        <v>368414</v>
      </c>
      <c r="E22" s="17">
        <v>419978</v>
      </c>
      <c r="F22" s="17">
        <v>51564</v>
      </c>
      <c r="G22" s="17"/>
      <c r="H22" s="3"/>
    </row>
    <row r="23" spans="1:8" ht="23.25" customHeight="1">
      <c r="A23" s="6"/>
      <c r="B23" s="16" t="s">
        <v>30</v>
      </c>
      <c r="C23" s="16" t="s">
        <v>29</v>
      </c>
      <c r="D23" s="17">
        <v>137007</v>
      </c>
      <c r="E23" s="17">
        <v>204708</v>
      </c>
      <c r="F23" s="17">
        <v>67701</v>
      </c>
      <c r="G23" s="17"/>
      <c r="H23" s="3"/>
    </row>
    <row r="24" spans="1:8" ht="23.25" customHeight="1">
      <c r="A24" s="6"/>
      <c r="B24" s="16" t="s">
        <v>31</v>
      </c>
      <c r="C24" s="16" t="s">
        <v>29</v>
      </c>
      <c r="D24" s="17">
        <v>81112</v>
      </c>
      <c r="E24" s="17">
        <v>100490</v>
      </c>
      <c r="F24" s="17">
        <v>19378</v>
      </c>
      <c r="G24" s="17"/>
      <c r="H24" s="3"/>
    </row>
    <row r="25" spans="1:8" ht="23.25" customHeight="1">
      <c r="A25" s="6"/>
      <c r="B25" s="16" t="s">
        <v>32</v>
      </c>
      <c r="C25" s="16" t="s">
        <v>29</v>
      </c>
      <c r="D25" s="17">
        <v>77313</v>
      </c>
      <c r="E25" s="17">
        <v>79280</v>
      </c>
      <c r="F25" s="17">
        <v>1967</v>
      </c>
      <c r="G25" s="17"/>
      <c r="H25" s="3"/>
    </row>
    <row r="26" spans="1:8" ht="23.25" customHeight="1">
      <c r="A26" s="6"/>
      <c r="B26" s="16" t="s">
        <v>33</v>
      </c>
      <c r="C26" s="16" t="s">
        <v>29</v>
      </c>
      <c r="D26" s="17">
        <v>120953</v>
      </c>
      <c r="E26" s="17">
        <v>126028</v>
      </c>
      <c r="F26" s="17">
        <v>5075</v>
      </c>
      <c r="G26" s="17"/>
      <c r="H26" s="3"/>
    </row>
    <row r="27" spans="1:8" ht="23.25" customHeight="1">
      <c r="A27" s="6"/>
      <c r="B27" s="16" t="s">
        <v>34</v>
      </c>
      <c r="C27" s="16" t="s">
        <v>29</v>
      </c>
      <c r="D27" s="17">
        <v>204361</v>
      </c>
      <c r="E27" s="17">
        <v>199900</v>
      </c>
      <c r="F27" s="17" t="s">
        <v>38</v>
      </c>
      <c r="G27" s="17">
        <v>4461</v>
      </c>
      <c r="H27" s="3"/>
    </row>
    <row r="28" spans="1:8" ht="23.25" customHeight="1">
      <c r="A28" s="6"/>
      <c r="B28" s="16" t="s">
        <v>35</v>
      </c>
      <c r="C28" s="16" t="s">
        <v>29</v>
      </c>
      <c r="D28" s="17">
        <v>28000</v>
      </c>
      <c r="E28" s="17">
        <v>2600000</v>
      </c>
      <c r="F28" s="17">
        <v>2572000</v>
      </c>
      <c r="G28" s="17"/>
      <c r="H28" s="3"/>
    </row>
    <row r="29" spans="1:8" ht="23.25" customHeight="1">
      <c r="A29" s="6"/>
      <c r="B29" s="16" t="s">
        <v>36</v>
      </c>
      <c r="C29" s="16" t="s">
        <v>29</v>
      </c>
      <c r="D29" s="17">
        <v>10000</v>
      </c>
      <c r="E29" s="17">
        <v>179000</v>
      </c>
      <c r="F29" s="17">
        <v>169000</v>
      </c>
      <c r="G29" s="17"/>
      <c r="H29" s="3"/>
    </row>
    <row r="30" spans="1:8" ht="23.25" customHeight="1">
      <c r="A30" s="20"/>
      <c r="B30" s="21"/>
      <c r="C30" s="21"/>
      <c r="D30" s="22"/>
      <c r="E30" s="22"/>
      <c r="F30" s="22"/>
      <c r="G30" s="22"/>
      <c r="H30" s="23"/>
    </row>
    <row r="31" spans="1:8" ht="23.25" customHeight="1">
      <c r="A31" s="20"/>
      <c r="B31" s="21"/>
      <c r="C31" s="21"/>
      <c r="D31" s="22"/>
      <c r="E31" s="22"/>
      <c r="F31" s="22"/>
      <c r="G31" s="22"/>
      <c r="H31" s="23"/>
    </row>
    <row r="32" spans="1:8" ht="23.25" customHeight="1">
      <c r="A32" s="20"/>
      <c r="B32" s="20"/>
      <c r="H32" s="23"/>
    </row>
    <row r="33" spans="2:6" ht="33.75">
      <c r="C33" s="18" t="s">
        <v>37</v>
      </c>
      <c r="D33" s="18"/>
      <c r="E33" s="18"/>
      <c r="F33" s="19"/>
    </row>
    <row r="35" spans="2:6" ht="33.75">
      <c r="B35" s="18"/>
      <c r="C35" s="18"/>
      <c r="D35" s="18"/>
      <c r="E35" s="18"/>
      <c r="F35" s="19"/>
    </row>
  </sheetData>
  <mergeCells count="3">
    <mergeCell ref="A6:C6"/>
    <mergeCell ref="F6:G6"/>
    <mergeCell ref="F19:G19"/>
  </mergeCells>
  <phoneticPr fontId="3" type="noConversion"/>
  <pageMargins left="0.41" right="0.24" top="0.36" bottom="0.45" header="0.5" footer="0.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D4" sqref="D4"/>
    </sheetView>
  </sheetViews>
  <sheetFormatPr defaultRowHeight="13.5"/>
  <cols>
    <col min="1" max="1" width="6.33203125" style="42" customWidth="1"/>
    <col min="2" max="16384" width="8.88671875" style="42"/>
  </cols>
  <sheetData>
    <row r="1" spans="1:13" ht="41.25" customHeight="1">
      <c r="A1" s="450" t="s">
        <v>51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33" customHeight="1"/>
    <row r="3" spans="1:13" s="46" customFormat="1" ht="16.5" customHeight="1">
      <c r="A3" s="46" t="s">
        <v>44</v>
      </c>
      <c r="B3" s="46" t="s">
        <v>282</v>
      </c>
    </row>
    <row r="4" spans="1:13" s="46" customFormat="1" ht="16.5" customHeight="1"/>
    <row r="5" spans="1:13" s="46" customFormat="1" ht="16.5" customHeight="1">
      <c r="A5" s="46" t="s">
        <v>256</v>
      </c>
      <c r="B5" s="46" t="s">
        <v>257</v>
      </c>
    </row>
    <row r="6" spans="1:13" s="46" customFormat="1" ht="16.5" customHeight="1"/>
    <row r="7" spans="1:13" s="46" customFormat="1" ht="16.5" customHeight="1">
      <c r="A7" s="46" t="s">
        <v>45</v>
      </c>
      <c r="B7" s="46" t="s">
        <v>46</v>
      </c>
      <c r="F7" s="46" t="s">
        <v>47</v>
      </c>
    </row>
    <row r="8" spans="1:13" s="46" customFormat="1" ht="16.5" customHeight="1">
      <c r="B8" s="46" t="s">
        <v>258</v>
      </c>
      <c r="F8" s="46" t="s">
        <v>276</v>
      </c>
    </row>
    <row r="9" spans="1:13" s="46" customFormat="1" ht="16.5" customHeight="1">
      <c r="B9" s="46" t="s">
        <v>188</v>
      </c>
      <c r="F9" s="46" t="s">
        <v>277</v>
      </c>
    </row>
    <row r="10" spans="1:13" s="46" customFormat="1" ht="16.5" customHeight="1">
      <c r="B10" s="46" t="s">
        <v>259</v>
      </c>
      <c r="F10" s="46" t="s">
        <v>278</v>
      </c>
    </row>
    <row r="11" spans="1:13" s="46" customFormat="1" ht="16.5" customHeight="1">
      <c r="B11" s="46" t="s">
        <v>260</v>
      </c>
      <c r="F11" s="46" t="s">
        <v>279</v>
      </c>
    </row>
    <row r="12" spans="1:13" s="46" customFormat="1" ht="16.5" customHeight="1">
      <c r="F12" s="46" t="s">
        <v>280</v>
      </c>
    </row>
    <row r="13" spans="1:13" s="46" customFormat="1" ht="16.5" customHeight="1">
      <c r="F13" s="46" t="s">
        <v>281</v>
      </c>
    </row>
    <row r="14" spans="1:13" s="46" customFormat="1" ht="16.5" customHeight="1"/>
    <row r="15" spans="1:13" s="46" customFormat="1" ht="16.5" customHeight="1"/>
    <row r="16" spans="1:13" s="46" customFormat="1" ht="16.5" customHeight="1">
      <c r="A16" s="46" t="s">
        <v>48</v>
      </c>
      <c r="B16" s="46" t="s">
        <v>242</v>
      </c>
    </row>
    <row r="17" spans="1:2" s="46" customFormat="1" ht="16.5" customHeight="1"/>
    <row r="18" spans="1:2" s="46" customFormat="1" ht="16.5" customHeight="1">
      <c r="A18" s="46" t="s">
        <v>49</v>
      </c>
      <c r="B18" s="46" t="s">
        <v>187</v>
      </c>
    </row>
    <row r="19" spans="1:2" s="46" customFormat="1" ht="16.5" customHeight="1"/>
    <row r="20" spans="1:2" s="46" customFormat="1" ht="16.5" customHeight="1">
      <c r="A20" s="46" t="s">
        <v>73</v>
      </c>
      <c r="B20" s="46" t="s">
        <v>74</v>
      </c>
    </row>
    <row r="21" spans="1:2" s="46" customFormat="1" ht="16.5" customHeight="1">
      <c r="B21" s="46" t="s">
        <v>75</v>
      </c>
    </row>
    <row r="22" spans="1:2" s="46" customFormat="1" ht="16.5" customHeight="1"/>
    <row r="23" spans="1:2" s="46" customFormat="1" ht="16.5" customHeight="1"/>
    <row r="24" spans="1:2" s="46" customFormat="1" ht="16.5" customHeight="1">
      <c r="A24" s="46" t="s">
        <v>50</v>
      </c>
      <c r="B24" s="46" t="s">
        <v>76</v>
      </c>
    </row>
    <row r="25" spans="1:2" s="46" customFormat="1" ht="16.5" customHeight="1">
      <c r="B25" s="46" t="s">
        <v>77</v>
      </c>
    </row>
    <row r="26" spans="1:2" s="46" customFormat="1" ht="16.5" customHeight="1"/>
  </sheetData>
  <mergeCells count="1">
    <mergeCell ref="A1:M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H19" sqref="H19"/>
    </sheetView>
  </sheetViews>
  <sheetFormatPr defaultRowHeight="11.25"/>
  <cols>
    <col min="1" max="2" width="10" style="43" customWidth="1"/>
    <col min="3" max="4" width="10.5546875" style="44" customWidth="1"/>
    <col min="5" max="5" width="8.88671875" style="43" customWidth="1"/>
    <col min="6" max="6" width="7.77734375" style="131" customWidth="1"/>
    <col min="7" max="8" width="10" style="43" customWidth="1"/>
    <col min="9" max="10" width="10.5546875" style="44" customWidth="1"/>
    <col min="11" max="11" width="8.88671875" style="43" customWidth="1"/>
    <col min="12" max="12" width="7.77734375" style="43" customWidth="1"/>
    <col min="13" max="16384" width="8.88671875" style="43"/>
  </cols>
  <sheetData>
    <row r="1" spans="1:14" ht="25.5">
      <c r="A1" s="459" t="s">
        <v>275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4" spans="1:14" ht="22.5" customHeight="1" thickBot="1">
      <c r="K4" s="460" t="s">
        <v>52</v>
      </c>
      <c r="L4" s="460"/>
    </row>
    <row r="5" spans="1:14" s="47" customFormat="1" ht="22.5" customHeight="1">
      <c r="A5" s="461" t="s">
        <v>53</v>
      </c>
      <c r="B5" s="462"/>
      <c r="C5" s="462"/>
      <c r="D5" s="462"/>
      <c r="E5" s="462"/>
      <c r="F5" s="462"/>
      <c r="G5" s="462" t="s">
        <v>54</v>
      </c>
      <c r="H5" s="462"/>
      <c r="I5" s="462"/>
      <c r="J5" s="462"/>
      <c r="K5" s="462"/>
      <c r="L5" s="463"/>
    </row>
    <row r="6" spans="1:14" s="47" customFormat="1" ht="22.5" customHeight="1">
      <c r="A6" s="464" t="s">
        <v>16</v>
      </c>
      <c r="B6" s="452" t="s">
        <v>17</v>
      </c>
      <c r="C6" s="453" t="s">
        <v>250</v>
      </c>
      <c r="D6" s="453" t="s">
        <v>253</v>
      </c>
      <c r="E6" s="455" t="s">
        <v>55</v>
      </c>
      <c r="F6" s="465" t="s">
        <v>56</v>
      </c>
      <c r="G6" s="452" t="s">
        <v>16</v>
      </c>
      <c r="H6" s="452" t="s">
        <v>17</v>
      </c>
      <c r="I6" s="453" t="s">
        <v>250</v>
      </c>
      <c r="J6" s="453" t="s">
        <v>253</v>
      </c>
      <c r="K6" s="455" t="s">
        <v>55</v>
      </c>
      <c r="L6" s="457" t="s">
        <v>56</v>
      </c>
    </row>
    <row r="7" spans="1:14" s="47" customFormat="1" ht="22.5" customHeight="1">
      <c r="A7" s="464"/>
      <c r="B7" s="452"/>
      <c r="C7" s="454"/>
      <c r="D7" s="454"/>
      <c r="E7" s="456"/>
      <c r="F7" s="466"/>
      <c r="G7" s="452"/>
      <c r="H7" s="452"/>
      <c r="I7" s="454"/>
      <c r="J7" s="454"/>
      <c r="K7" s="456"/>
      <c r="L7" s="458"/>
    </row>
    <row r="8" spans="1:14" s="50" customFormat="1" ht="30" customHeight="1">
      <c r="A8" s="132"/>
      <c r="B8" s="133"/>
      <c r="C8" s="134">
        <f>SUM(C9:C17)</f>
        <v>463196</v>
      </c>
      <c r="D8" s="134">
        <f>SUM(D9:D17)</f>
        <v>452949</v>
      </c>
      <c r="E8" s="135">
        <f t="shared" ref="E8:E12" si="0">D8-C8</f>
        <v>-10247</v>
      </c>
      <c r="F8" s="136">
        <v>100</v>
      </c>
      <c r="G8" s="133"/>
      <c r="H8" s="133"/>
      <c r="I8" s="134">
        <f>I9+I13+I14+I17+I16+I15</f>
        <v>463196</v>
      </c>
      <c r="J8" s="134">
        <f>J9+J13+J14+J17+J16+J15</f>
        <v>452949</v>
      </c>
      <c r="K8" s="134">
        <f t="shared" ref="K8:K17" si="1">J8-I8</f>
        <v>-10247</v>
      </c>
      <c r="L8" s="137"/>
      <c r="M8" s="138"/>
    </row>
    <row r="9" spans="1:14" s="50" customFormat="1" ht="30" customHeight="1">
      <c r="A9" s="139" t="s">
        <v>189</v>
      </c>
      <c r="B9" s="51" t="s">
        <v>190</v>
      </c>
      <c r="C9" s="48">
        <v>4147</v>
      </c>
      <c r="D9" s="48">
        <v>3260</v>
      </c>
      <c r="E9" s="49">
        <f t="shared" si="0"/>
        <v>-887</v>
      </c>
      <c r="F9" s="351">
        <f>D9/D8*100</f>
        <v>0.7197278280777748</v>
      </c>
      <c r="G9" s="451" t="s">
        <v>177</v>
      </c>
      <c r="H9" s="365"/>
      <c r="I9" s="48">
        <f>SUM(I10:I12)</f>
        <v>116096</v>
      </c>
      <c r="J9" s="48">
        <f>SUM(J10:J12)</f>
        <v>115262</v>
      </c>
      <c r="K9" s="48">
        <f t="shared" si="1"/>
        <v>-834</v>
      </c>
      <c r="L9" s="372"/>
      <c r="N9" s="138"/>
    </row>
    <row r="10" spans="1:14" s="50" customFormat="1" ht="30" customHeight="1">
      <c r="A10" s="139" t="s">
        <v>179</v>
      </c>
      <c r="B10" s="51" t="s">
        <v>179</v>
      </c>
      <c r="C10" s="52">
        <v>63000</v>
      </c>
      <c r="D10" s="52">
        <v>63000</v>
      </c>
      <c r="E10" s="49">
        <f t="shared" si="0"/>
        <v>0</v>
      </c>
      <c r="F10" s="351">
        <f>D10/D8*100</f>
        <v>13.908850665306691</v>
      </c>
      <c r="G10" s="451"/>
      <c r="H10" s="365" t="s">
        <v>178</v>
      </c>
      <c r="I10" s="48">
        <v>78896</v>
      </c>
      <c r="J10" s="48">
        <v>78896</v>
      </c>
      <c r="K10" s="48">
        <f t="shared" si="1"/>
        <v>0</v>
      </c>
      <c r="L10" s="373"/>
    </row>
    <row r="11" spans="1:14" s="47" customFormat="1" ht="30" customHeight="1">
      <c r="A11" s="140" t="s">
        <v>61</v>
      </c>
      <c r="B11" s="366" t="s">
        <v>61</v>
      </c>
      <c r="C11" s="52">
        <v>388195</v>
      </c>
      <c r="D11" s="52">
        <v>378835</v>
      </c>
      <c r="E11" s="49">
        <f t="shared" si="0"/>
        <v>-9360</v>
      </c>
      <c r="F11" s="351">
        <f>D11/D8*100</f>
        <v>83.637451457007302</v>
      </c>
      <c r="G11" s="451"/>
      <c r="H11" s="51" t="s">
        <v>180</v>
      </c>
      <c r="I11" s="48">
        <v>3300</v>
      </c>
      <c r="J11" s="48">
        <v>3300</v>
      </c>
      <c r="K11" s="48">
        <f t="shared" si="1"/>
        <v>0</v>
      </c>
      <c r="L11" s="373"/>
    </row>
    <row r="12" spans="1:14" s="47" customFormat="1" ht="30" customHeight="1">
      <c r="A12" s="140" t="s">
        <v>63</v>
      </c>
      <c r="B12" s="366" t="s">
        <v>63</v>
      </c>
      <c r="C12" s="52">
        <v>7854</v>
      </c>
      <c r="D12" s="52">
        <v>7854</v>
      </c>
      <c r="E12" s="49">
        <f t="shared" si="0"/>
        <v>0</v>
      </c>
      <c r="F12" s="351">
        <v>2</v>
      </c>
      <c r="G12" s="451"/>
      <c r="H12" s="366" t="s">
        <v>181</v>
      </c>
      <c r="I12" s="48">
        <v>33900</v>
      </c>
      <c r="J12" s="48">
        <v>33066</v>
      </c>
      <c r="K12" s="48">
        <f>J12-I12</f>
        <v>-834</v>
      </c>
      <c r="L12" s="373"/>
      <c r="N12" s="53"/>
    </row>
    <row r="13" spans="1:14" s="47" customFormat="1" ht="30" customHeight="1">
      <c r="A13" s="54"/>
      <c r="B13" s="127"/>
      <c r="C13" s="57"/>
      <c r="D13" s="57"/>
      <c r="E13" s="58"/>
      <c r="F13" s="352"/>
      <c r="G13" s="51" t="s">
        <v>182</v>
      </c>
      <c r="H13" s="366" t="s">
        <v>183</v>
      </c>
      <c r="I13" s="48">
        <v>5207</v>
      </c>
      <c r="J13" s="48">
        <v>5207</v>
      </c>
      <c r="K13" s="48">
        <f t="shared" si="1"/>
        <v>0</v>
      </c>
      <c r="L13" s="374"/>
    </row>
    <row r="14" spans="1:14" s="47" customFormat="1" ht="30" customHeight="1">
      <c r="A14" s="169"/>
      <c r="B14" s="170"/>
      <c r="C14" s="59"/>
      <c r="D14" s="59"/>
      <c r="E14" s="60"/>
      <c r="F14" s="371"/>
      <c r="G14" s="366" t="s">
        <v>192</v>
      </c>
      <c r="H14" s="366" t="s">
        <v>191</v>
      </c>
      <c r="I14" s="368">
        <v>2500</v>
      </c>
      <c r="J14" s="368">
        <v>2500</v>
      </c>
      <c r="K14" s="369">
        <f t="shared" si="1"/>
        <v>0</v>
      </c>
      <c r="L14" s="372"/>
    </row>
    <row r="15" spans="1:14" s="47" customFormat="1" ht="30" customHeight="1">
      <c r="A15" s="169"/>
      <c r="B15" s="170"/>
      <c r="C15" s="59"/>
      <c r="D15" s="59"/>
      <c r="E15" s="170"/>
      <c r="F15" s="171"/>
      <c r="G15" s="366" t="s">
        <v>193</v>
      </c>
      <c r="H15" s="366" t="s">
        <v>193</v>
      </c>
      <c r="I15" s="368">
        <v>29426</v>
      </c>
      <c r="J15" s="368">
        <v>29426</v>
      </c>
      <c r="K15" s="369">
        <f>J15-I15</f>
        <v>0</v>
      </c>
      <c r="L15" s="372"/>
      <c r="M15" s="141"/>
      <c r="N15" s="142"/>
    </row>
    <row r="16" spans="1:14" s="47" customFormat="1" ht="30" customHeight="1">
      <c r="A16" s="169"/>
      <c r="B16" s="170"/>
      <c r="C16" s="59"/>
      <c r="D16" s="59"/>
      <c r="E16" s="170"/>
      <c r="F16" s="171"/>
      <c r="G16" s="366" t="s">
        <v>184</v>
      </c>
      <c r="H16" s="127" t="s">
        <v>184</v>
      </c>
      <c r="I16" s="57">
        <v>10000</v>
      </c>
      <c r="J16" s="57">
        <v>10000</v>
      </c>
      <c r="K16" s="145">
        <f t="shared" si="1"/>
        <v>0</v>
      </c>
      <c r="L16" s="375"/>
      <c r="M16" s="141"/>
      <c r="N16" s="142"/>
    </row>
    <row r="17" spans="1:12" s="47" customFormat="1" ht="30.75" customHeight="1" thickBot="1">
      <c r="A17" s="165"/>
      <c r="B17" s="166"/>
      <c r="C17" s="167"/>
      <c r="D17" s="167"/>
      <c r="E17" s="166"/>
      <c r="F17" s="168"/>
      <c r="G17" s="143" t="s">
        <v>185</v>
      </c>
      <c r="H17" s="143" t="s">
        <v>186</v>
      </c>
      <c r="I17" s="61">
        <v>299967</v>
      </c>
      <c r="J17" s="61">
        <v>290554</v>
      </c>
      <c r="K17" s="62">
        <f t="shared" si="1"/>
        <v>-9413</v>
      </c>
      <c r="L17" s="376"/>
    </row>
    <row r="18" spans="1:12" ht="24.75" customHeight="1">
      <c r="A18" s="47"/>
      <c r="B18" s="47"/>
      <c r="C18" s="53"/>
      <c r="D18" s="53"/>
      <c r="E18" s="47"/>
      <c r="F18" s="144"/>
      <c r="G18" s="47"/>
      <c r="H18" s="47"/>
      <c r="I18" s="53"/>
      <c r="J18" s="53"/>
      <c r="K18" s="47"/>
      <c r="L18" s="142"/>
    </row>
    <row r="19" spans="1:12" ht="27" customHeight="1"/>
    <row r="20" spans="1:12" ht="18" customHeight="1"/>
    <row r="21" spans="1:12" ht="18" customHeight="1"/>
    <row r="22" spans="1:12" ht="18" customHeight="1"/>
    <row r="23" spans="1:12" ht="18" customHeight="1"/>
    <row r="24" spans="1:12" ht="18" customHeight="1"/>
    <row r="25" spans="1:12" ht="18" customHeight="1"/>
    <row r="26" spans="1:12" ht="20.25" customHeight="1"/>
    <row r="27" spans="1:12" ht="24" customHeight="1"/>
    <row r="28" spans="1:12" ht="18" customHeight="1"/>
    <row r="29" spans="1:12" ht="18" customHeight="1"/>
    <row r="30" spans="1:12" ht="18" customHeight="1"/>
    <row r="31" spans="1:12" ht="18" customHeight="1"/>
  </sheetData>
  <mergeCells count="17">
    <mergeCell ref="K6:K7"/>
    <mergeCell ref="L6:L7"/>
    <mergeCell ref="A1:L1"/>
    <mergeCell ref="K4:L4"/>
    <mergeCell ref="A5:F5"/>
    <mergeCell ref="G5:L5"/>
    <mergeCell ref="A6:A7"/>
    <mergeCell ref="B6:B7"/>
    <mergeCell ref="C6:C7"/>
    <mergeCell ref="D6:D7"/>
    <mergeCell ref="E6:E7"/>
    <mergeCell ref="F6:F7"/>
    <mergeCell ref="G9:G12"/>
    <mergeCell ref="G6:G7"/>
    <mergeCell ref="H6:H7"/>
    <mergeCell ref="I6:I7"/>
    <mergeCell ref="J6:J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opLeftCell="B1" workbookViewId="0">
      <selection activeCell="G8" sqref="G8"/>
    </sheetView>
  </sheetViews>
  <sheetFormatPr defaultRowHeight="18" customHeight="1" outlineLevelRow="1"/>
  <cols>
    <col min="1" max="1" width="10.33203125" style="39" customWidth="1"/>
    <col min="2" max="2" width="10.44140625" style="39" customWidth="1"/>
    <col min="3" max="3" width="13" style="39" customWidth="1"/>
    <col min="4" max="4" width="9.77734375" style="39" customWidth="1"/>
    <col min="5" max="5" width="10.109375" style="39" customWidth="1"/>
    <col min="6" max="6" width="8.6640625" style="39" customWidth="1"/>
    <col min="7" max="10" width="8.5546875" style="27" customWidth="1"/>
    <col min="11" max="11" width="23.6640625" style="39" customWidth="1"/>
    <col min="12" max="12" width="11.5546875" style="34" customWidth="1"/>
    <col min="13" max="13" width="20" style="39" customWidth="1"/>
    <col min="14" max="16384" width="8.88671875" style="39"/>
  </cols>
  <sheetData>
    <row r="1" spans="1:16" ht="33.75" customHeight="1">
      <c r="A1" s="489" t="s">
        <v>252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</row>
    <row r="2" spans="1:16" ht="19.5" customHeight="1" thickBot="1">
      <c r="A2" s="24"/>
      <c r="B2" s="24"/>
      <c r="C2" s="24"/>
      <c r="D2" s="24"/>
      <c r="E2" s="24"/>
      <c r="F2" s="24"/>
      <c r="G2" s="45"/>
      <c r="H2" s="45"/>
      <c r="I2" s="45"/>
      <c r="J2" s="45"/>
      <c r="K2" s="24"/>
      <c r="L2" s="41" t="s">
        <v>52</v>
      </c>
    </row>
    <row r="3" spans="1:16" s="63" customFormat="1" ht="18" customHeight="1">
      <c r="A3" s="490" t="s">
        <v>65</v>
      </c>
      <c r="B3" s="491"/>
      <c r="C3" s="491"/>
      <c r="D3" s="501" t="s">
        <v>250</v>
      </c>
      <c r="E3" s="501" t="s">
        <v>249</v>
      </c>
      <c r="F3" s="492" t="s">
        <v>66</v>
      </c>
      <c r="G3" s="494" t="s">
        <v>56</v>
      </c>
      <c r="H3" s="496" t="s">
        <v>109</v>
      </c>
      <c r="I3" s="496" t="s">
        <v>110</v>
      </c>
      <c r="J3" s="496" t="s">
        <v>72</v>
      </c>
      <c r="K3" s="491" t="s">
        <v>67</v>
      </c>
      <c r="L3" s="498"/>
    </row>
    <row r="4" spans="1:16" s="63" customFormat="1" ht="21" customHeight="1">
      <c r="A4" s="312" t="s">
        <v>16</v>
      </c>
      <c r="B4" s="313" t="s">
        <v>17</v>
      </c>
      <c r="C4" s="313" t="s">
        <v>18</v>
      </c>
      <c r="D4" s="502"/>
      <c r="E4" s="502"/>
      <c r="F4" s="493"/>
      <c r="G4" s="495"/>
      <c r="H4" s="497"/>
      <c r="I4" s="497"/>
      <c r="J4" s="497"/>
      <c r="K4" s="499"/>
      <c r="L4" s="500"/>
    </row>
    <row r="5" spans="1:16" s="63" customFormat="1" ht="27.75" customHeight="1">
      <c r="A5" s="503"/>
      <c r="B5" s="504"/>
      <c r="C5" s="504"/>
      <c r="D5" s="64">
        <v>463196</v>
      </c>
      <c r="E5" s="64">
        <f>E6+E8+E11+E18</f>
        <v>452949</v>
      </c>
      <c r="F5" s="64">
        <f>F6+F8+F11+F18</f>
        <v>-10247</v>
      </c>
      <c r="G5" s="64">
        <f>G6+G8+G11+G18</f>
        <v>100.26602995039177</v>
      </c>
      <c r="H5" s="305">
        <v>0</v>
      </c>
      <c r="I5" s="305"/>
      <c r="J5" s="305"/>
      <c r="K5" s="65"/>
      <c r="L5" s="158"/>
    </row>
    <row r="6" spans="1:16" s="63" customFormat="1" ht="21" customHeight="1">
      <c r="A6" s="505" t="s">
        <v>189</v>
      </c>
      <c r="B6" s="507" t="s">
        <v>190</v>
      </c>
      <c r="C6" s="507" t="s">
        <v>194</v>
      </c>
      <c r="D6" s="473">
        <v>4147</v>
      </c>
      <c r="E6" s="473">
        <v>3260</v>
      </c>
      <c r="F6" s="473">
        <f>E6-D6</f>
        <v>-887</v>
      </c>
      <c r="G6" s="470">
        <f>E6/E5*100</f>
        <v>0.7197278280777748</v>
      </c>
      <c r="H6" s="344"/>
      <c r="I6" s="470">
        <v>3260</v>
      </c>
      <c r="J6" s="344"/>
      <c r="K6" s="485" t="s">
        <v>195</v>
      </c>
      <c r="L6" s="487">
        <v>3260000</v>
      </c>
    </row>
    <row r="7" spans="1:16" s="63" customFormat="1" ht="21" customHeight="1">
      <c r="A7" s="506"/>
      <c r="B7" s="508"/>
      <c r="C7" s="508"/>
      <c r="D7" s="474"/>
      <c r="E7" s="474"/>
      <c r="F7" s="474"/>
      <c r="G7" s="471"/>
      <c r="H7" s="345"/>
      <c r="I7" s="471"/>
      <c r="J7" s="345"/>
      <c r="K7" s="486"/>
      <c r="L7" s="488"/>
    </row>
    <row r="8" spans="1:16" s="63" customFormat="1" ht="27.75" customHeight="1" outlineLevel="1">
      <c r="A8" s="438" t="s">
        <v>78</v>
      </c>
      <c r="B8" s="480"/>
      <c r="C8" s="481"/>
      <c r="D8" s="130">
        <f>SUM(D9:D10)</f>
        <v>63000</v>
      </c>
      <c r="E8" s="130">
        <f>SUM(E9:E10)</f>
        <v>63000</v>
      </c>
      <c r="F8" s="348">
        <f t="shared" ref="F8:F12" si="0">E8-D8</f>
        <v>0</v>
      </c>
      <c r="G8" s="349">
        <f>E8/E5*100</f>
        <v>13.908850665306691</v>
      </c>
      <c r="H8" s="309"/>
      <c r="I8" s="309"/>
      <c r="J8" s="309"/>
      <c r="K8" s="67"/>
      <c r="L8" s="68"/>
      <c r="M8" s="66"/>
      <c r="N8" s="66"/>
      <c r="O8" s="66"/>
      <c r="P8" s="66"/>
    </row>
    <row r="9" spans="1:16" s="63" customFormat="1" ht="36" customHeight="1" outlineLevel="1">
      <c r="A9" s="439"/>
      <c r="B9" s="476" t="s">
        <v>78</v>
      </c>
      <c r="C9" s="191" t="s">
        <v>79</v>
      </c>
      <c r="D9" s="347">
        <v>48000</v>
      </c>
      <c r="E9" s="347">
        <v>48000</v>
      </c>
      <c r="F9" s="348">
        <f t="shared" si="0"/>
        <v>0</v>
      </c>
      <c r="G9" s="349"/>
      <c r="H9" s="309"/>
      <c r="I9" s="309"/>
      <c r="J9" s="309">
        <v>48000</v>
      </c>
      <c r="K9" s="304" t="s">
        <v>196</v>
      </c>
      <c r="L9" s="72">
        <v>48000000</v>
      </c>
    </row>
    <row r="10" spans="1:16" s="63" customFormat="1" ht="36" customHeight="1" outlineLevel="1" thickBot="1">
      <c r="A10" s="440"/>
      <c r="B10" s="477"/>
      <c r="C10" s="413" t="s">
        <v>80</v>
      </c>
      <c r="D10" s="346">
        <v>15000</v>
      </c>
      <c r="E10" s="346">
        <v>15000</v>
      </c>
      <c r="F10" s="343">
        <f t="shared" si="0"/>
        <v>0</v>
      </c>
      <c r="G10" s="344"/>
      <c r="H10" s="307"/>
      <c r="I10" s="307"/>
      <c r="J10" s="307">
        <v>15000</v>
      </c>
      <c r="K10" s="315" t="s">
        <v>80</v>
      </c>
      <c r="L10" s="176">
        <v>15000000</v>
      </c>
    </row>
    <row r="11" spans="1:16" s="63" customFormat="1" ht="24.95" customHeight="1" outlineLevel="1">
      <c r="A11" s="441"/>
      <c r="B11" s="339"/>
      <c r="C11" s="442"/>
      <c r="D11" s="336">
        <f>SUM(D12:D17)</f>
        <v>388195</v>
      </c>
      <c r="E11" s="336">
        <f>SUM(E12:E17)</f>
        <v>378835</v>
      </c>
      <c r="F11" s="337">
        <f t="shared" si="0"/>
        <v>-9360</v>
      </c>
      <c r="G11" s="338">
        <f>E11/E5*100</f>
        <v>83.637451457007302</v>
      </c>
      <c r="H11" s="339"/>
      <c r="I11" s="339"/>
      <c r="J11" s="339"/>
      <c r="K11" s="340"/>
      <c r="L11" s="341"/>
    </row>
    <row r="12" spans="1:16" s="63" customFormat="1" ht="24.95" customHeight="1" outlineLevel="1">
      <c r="A12" s="439" t="s">
        <v>61</v>
      </c>
      <c r="B12" s="413" t="s">
        <v>61</v>
      </c>
      <c r="C12" s="470" t="s">
        <v>81</v>
      </c>
      <c r="D12" s="482">
        <v>334534</v>
      </c>
      <c r="E12" s="482">
        <v>330138</v>
      </c>
      <c r="F12" s="473">
        <f t="shared" si="0"/>
        <v>-4396</v>
      </c>
      <c r="G12" s="470"/>
      <c r="H12" s="307"/>
      <c r="I12" s="470">
        <v>330138</v>
      </c>
      <c r="J12" s="307"/>
      <c r="K12" s="315" t="s">
        <v>198</v>
      </c>
      <c r="L12" s="176">
        <v>77531000</v>
      </c>
    </row>
    <row r="13" spans="1:16" s="63" customFormat="1" ht="24.95" customHeight="1" outlineLevel="1">
      <c r="A13" s="439"/>
      <c r="B13" s="414"/>
      <c r="C13" s="471"/>
      <c r="D13" s="483"/>
      <c r="E13" s="483"/>
      <c r="F13" s="474"/>
      <c r="G13" s="471"/>
      <c r="H13" s="306"/>
      <c r="I13" s="471"/>
      <c r="J13" s="306"/>
      <c r="K13" s="71" t="s">
        <v>199</v>
      </c>
      <c r="L13" s="69">
        <v>252607000</v>
      </c>
    </row>
    <row r="14" spans="1:16" s="63" customFormat="1" ht="24.95" customHeight="1">
      <c r="A14" s="439"/>
      <c r="B14" s="414"/>
      <c r="C14" s="472"/>
      <c r="D14" s="484"/>
      <c r="E14" s="484"/>
      <c r="F14" s="475"/>
      <c r="G14" s="314"/>
      <c r="H14" s="308"/>
      <c r="I14" s="472"/>
      <c r="J14" s="308"/>
      <c r="K14" s="71" t="s">
        <v>85</v>
      </c>
      <c r="L14" s="69">
        <f>SUM(L12:L13)</f>
        <v>330138000</v>
      </c>
    </row>
    <row r="15" spans="1:16" s="63" customFormat="1" ht="24.95" customHeight="1">
      <c r="A15" s="439"/>
      <c r="B15" s="414"/>
      <c r="C15" s="511" t="s">
        <v>197</v>
      </c>
      <c r="D15" s="482">
        <v>53661</v>
      </c>
      <c r="E15" s="482">
        <v>48697</v>
      </c>
      <c r="F15" s="473">
        <f>E15-D15</f>
        <v>-4964</v>
      </c>
      <c r="G15" s="470"/>
      <c r="H15" s="470"/>
      <c r="I15" s="470"/>
      <c r="J15" s="467">
        <v>48697</v>
      </c>
      <c r="K15" s="315" t="s">
        <v>196</v>
      </c>
      <c r="L15" s="176">
        <v>42671000</v>
      </c>
    </row>
    <row r="16" spans="1:16" s="63" customFormat="1" ht="24.95" customHeight="1">
      <c r="A16" s="439"/>
      <c r="B16" s="414"/>
      <c r="C16" s="512"/>
      <c r="D16" s="483"/>
      <c r="E16" s="483"/>
      <c r="F16" s="474"/>
      <c r="G16" s="471"/>
      <c r="H16" s="471"/>
      <c r="I16" s="471"/>
      <c r="J16" s="468"/>
      <c r="K16" s="71" t="s">
        <v>255</v>
      </c>
      <c r="L16" s="69">
        <v>6026000</v>
      </c>
    </row>
    <row r="17" spans="1:12" s="63" customFormat="1" ht="24.95" customHeight="1">
      <c r="A17" s="440"/>
      <c r="B17" s="415"/>
      <c r="C17" s="513"/>
      <c r="D17" s="484"/>
      <c r="E17" s="484"/>
      <c r="F17" s="475"/>
      <c r="G17" s="472"/>
      <c r="H17" s="472"/>
      <c r="I17" s="472"/>
      <c r="J17" s="469"/>
      <c r="K17" s="174" t="s">
        <v>85</v>
      </c>
      <c r="L17" s="175">
        <f>SUM(L15:L16)</f>
        <v>48697000</v>
      </c>
    </row>
    <row r="18" spans="1:12" s="63" customFormat="1" ht="24.95" customHeight="1">
      <c r="A18" s="190" t="s">
        <v>82</v>
      </c>
      <c r="B18" s="443"/>
      <c r="C18" s="444"/>
      <c r="D18" s="70">
        <f>SUM(D19:D21)</f>
        <v>7854</v>
      </c>
      <c r="E18" s="70">
        <f>SUM(E19:E21)</f>
        <v>7854</v>
      </c>
      <c r="F18" s="350">
        <f>E18-D18</f>
        <v>0</v>
      </c>
      <c r="G18" s="335">
        <v>2</v>
      </c>
      <c r="H18" s="308"/>
      <c r="I18" s="308"/>
      <c r="J18" s="308"/>
      <c r="K18" s="65"/>
      <c r="L18" s="377"/>
    </row>
    <row r="19" spans="1:12" s="63" customFormat="1" ht="24.95" customHeight="1">
      <c r="A19" s="445"/>
      <c r="B19" s="371" t="s">
        <v>63</v>
      </c>
      <c r="C19" s="417" t="s">
        <v>83</v>
      </c>
      <c r="D19" s="303">
        <v>35</v>
      </c>
      <c r="E19" s="303">
        <v>35</v>
      </c>
      <c r="F19" s="350">
        <f>E19-D19</f>
        <v>0</v>
      </c>
      <c r="G19" s="351"/>
      <c r="H19" s="305"/>
      <c r="I19" s="305">
        <v>35</v>
      </c>
      <c r="J19" s="305"/>
      <c r="K19" s="73" t="s">
        <v>86</v>
      </c>
      <c r="L19" s="74">
        <v>35000</v>
      </c>
    </row>
    <row r="20" spans="1:12" s="63" customFormat="1" ht="24.95" customHeight="1">
      <c r="A20" s="445"/>
      <c r="B20" s="371"/>
      <c r="C20" s="514" t="s">
        <v>84</v>
      </c>
      <c r="D20" s="516">
        <v>7819</v>
      </c>
      <c r="E20" s="516">
        <v>7819</v>
      </c>
      <c r="F20" s="518">
        <f>E20-D20</f>
        <v>0</v>
      </c>
      <c r="G20" s="509"/>
      <c r="H20" s="478"/>
      <c r="I20" s="478">
        <v>7819</v>
      </c>
      <c r="J20" s="310"/>
      <c r="K20" s="638" t="s">
        <v>251</v>
      </c>
      <c r="L20" s="636">
        <v>7819000</v>
      </c>
    </row>
    <row r="21" spans="1:12" s="63" customFormat="1" ht="24.95" customHeight="1" thickBot="1">
      <c r="A21" s="446"/>
      <c r="B21" s="412"/>
      <c r="C21" s="515"/>
      <c r="D21" s="517"/>
      <c r="E21" s="517"/>
      <c r="F21" s="519"/>
      <c r="G21" s="510"/>
      <c r="H21" s="479"/>
      <c r="I21" s="479"/>
      <c r="J21" s="311"/>
      <c r="K21" s="639"/>
      <c r="L21" s="637"/>
    </row>
    <row r="22" spans="1:12" ht="10.5">
      <c r="A22" s="29"/>
      <c r="B22" s="29"/>
      <c r="C22" s="29"/>
      <c r="D22" s="40"/>
      <c r="E22" s="29"/>
      <c r="F22" s="29"/>
      <c r="G22" s="29"/>
      <c r="H22" s="29"/>
      <c r="I22" s="29"/>
      <c r="J22" s="29"/>
      <c r="K22" s="29"/>
      <c r="L22" s="30"/>
    </row>
    <row r="23" spans="1:12" ht="10.5">
      <c r="A23" s="29"/>
      <c r="B23" s="29"/>
      <c r="C23" s="29"/>
      <c r="D23" s="28"/>
      <c r="E23" s="29"/>
      <c r="F23" s="29"/>
      <c r="G23" s="29"/>
      <c r="H23" s="29"/>
      <c r="I23" s="29"/>
      <c r="J23" s="29"/>
      <c r="K23" s="29"/>
      <c r="L23" s="30"/>
    </row>
    <row r="24" spans="1:12" ht="10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ht="10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ht="10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ht="10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ht="10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</row>
    <row r="29" spans="1:12" ht="10.5">
      <c r="A29" s="31"/>
      <c r="B29" s="31"/>
      <c r="C29" s="31"/>
      <c r="D29" s="29"/>
      <c r="E29" s="31"/>
      <c r="F29" s="31"/>
      <c r="G29" s="31"/>
      <c r="H29" s="31"/>
      <c r="I29" s="31"/>
      <c r="J29" s="31"/>
      <c r="K29" s="31"/>
      <c r="L29" s="32"/>
    </row>
    <row r="30" spans="1:12" ht="10.5">
      <c r="A30" s="31"/>
      <c r="B30" s="31"/>
      <c r="C30" s="31"/>
      <c r="D30" s="29"/>
      <c r="E30" s="31"/>
      <c r="F30" s="31"/>
      <c r="G30" s="31"/>
      <c r="H30" s="31"/>
      <c r="I30" s="31"/>
      <c r="J30" s="31"/>
      <c r="K30" s="31"/>
      <c r="L30" s="32"/>
    </row>
    <row r="31" spans="1:12" ht="10.5">
      <c r="A31" s="31"/>
      <c r="B31" s="31"/>
      <c r="C31" s="31"/>
      <c r="D31" s="29"/>
      <c r="E31" s="31"/>
      <c r="F31" s="31"/>
      <c r="G31" s="31"/>
      <c r="H31" s="31"/>
      <c r="I31" s="31"/>
      <c r="J31" s="31"/>
      <c r="K31" s="31"/>
      <c r="L31" s="32"/>
    </row>
    <row r="32" spans="1:12" ht="10.5">
      <c r="A32" s="27"/>
      <c r="B32" s="27"/>
      <c r="C32" s="27"/>
      <c r="D32" s="29"/>
      <c r="E32" s="27"/>
      <c r="F32" s="27"/>
      <c r="K32" s="27"/>
      <c r="L32" s="33"/>
    </row>
    <row r="33" spans="1:12" ht="10.5">
      <c r="A33" s="27"/>
      <c r="B33" s="27"/>
      <c r="C33" s="27"/>
      <c r="D33" s="31"/>
      <c r="E33" s="27"/>
      <c r="F33" s="27"/>
      <c r="K33" s="27"/>
      <c r="L33" s="33"/>
    </row>
    <row r="34" spans="1:12" ht="10.5">
      <c r="A34" s="27"/>
      <c r="B34" s="27"/>
      <c r="C34" s="27"/>
      <c r="D34" s="31"/>
      <c r="E34" s="27"/>
      <c r="F34" s="27"/>
      <c r="K34" s="27"/>
      <c r="L34" s="33"/>
    </row>
    <row r="35" spans="1:12" ht="10.5">
      <c r="A35" s="27"/>
      <c r="B35" s="27"/>
      <c r="C35" s="27"/>
      <c r="D35" s="31"/>
      <c r="E35" s="27"/>
      <c r="F35" s="27"/>
      <c r="K35" s="27"/>
      <c r="L35" s="33"/>
    </row>
    <row r="36" spans="1:12" ht="10.5">
      <c r="A36" s="27"/>
      <c r="B36" s="27"/>
      <c r="C36" s="27"/>
      <c r="D36" s="27"/>
      <c r="E36" s="27"/>
      <c r="F36" s="27"/>
      <c r="K36" s="27"/>
      <c r="L36" s="33"/>
    </row>
    <row r="37" spans="1:12" ht="10.5">
      <c r="A37" s="27"/>
      <c r="B37" s="27"/>
      <c r="C37" s="27"/>
      <c r="D37" s="27"/>
      <c r="E37" s="27"/>
      <c r="F37" s="27"/>
      <c r="K37" s="27"/>
      <c r="L37" s="33"/>
    </row>
    <row r="38" spans="1:12" ht="10.5">
      <c r="A38" s="27"/>
      <c r="B38" s="27"/>
      <c r="C38" s="27"/>
      <c r="D38" s="27"/>
      <c r="E38" s="27"/>
      <c r="F38" s="27"/>
      <c r="K38" s="27"/>
      <c r="L38" s="33"/>
    </row>
    <row r="39" spans="1:12" ht="10.5">
      <c r="D39" s="27"/>
    </row>
    <row r="40" spans="1:12" ht="10.5">
      <c r="D40" s="27"/>
    </row>
    <row r="41" spans="1:12" ht="10.5">
      <c r="D41" s="27"/>
    </row>
    <row r="42" spans="1:12" ht="10.5">
      <c r="D42" s="27"/>
    </row>
  </sheetData>
  <mergeCells count="46">
    <mergeCell ref="E15:E17"/>
    <mergeCell ref="F15:F17"/>
    <mergeCell ref="G15:G17"/>
    <mergeCell ref="K20:K21"/>
    <mergeCell ref="L20:L21"/>
    <mergeCell ref="L6:L7"/>
    <mergeCell ref="A1:L1"/>
    <mergeCell ref="A3:C3"/>
    <mergeCell ref="F3:F4"/>
    <mergeCell ref="G3:G4"/>
    <mergeCell ref="H3:H4"/>
    <mergeCell ref="I3:I4"/>
    <mergeCell ref="J3:J4"/>
    <mergeCell ref="K3:L4"/>
    <mergeCell ref="D3:D4"/>
    <mergeCell ref="E3:E4"/>
    <mergeCell ref="A5:C5"/>
    <mergeCell ref="A6:A7"/>
    <mergeCell ref="B6:B7"/>
    <mergeCell ref="C6:C7"/>
    <mergeCell ref="D6:D7"/>
    <mergeCell ref="B8:C8"/>
    <mergeCell ref="E12:E14"/>
    <mergeCell ref="D12:D14"/>
    <mergeCell ref="C12:C14"/>
    <mergeCell ref="K6:K7"/>
    <mergeCell ref="F6:F7"/>
    <mergeCell ref="G6:G7"/>
    <mergeCell ref="I6:I7"/>
    <mergeCell ref="E6:E7"/>
    <mergeCell ref="J15:J17"/>
    <mergeCell ref="I12:I14"/>
    <mergeCell ref="F12:F14"/>
    <mergeCell ref="B9:B10"/>
    <mergeCell ref="H20:H21"/>
    <mergeCell ref="I20:I21"/>
    <mergeCell ref="H15:H17"/>
    <mergeCell ref="I15:I17"/>
    <mergeCell ref="G12:G13"/>
    <mergeCell ref="G20:G21"/>
    <mergeCell ref="C15:C17"/>
    <mergeCell ref="C20:C21"/>
    <mergeCell ref="D20:D21"/>
    <mergeCell ref="E20:E21"/>
    <mergeCell ref="F20:F21"/>
    <mergeCell ref="D15:D1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B137"/>
  <sheetViews>
    <sheetView workbookViewId="0">
      <pane ySplit="4" topLeftCell="A5" activePane="bottomLeft" state="frozen"/>
      <selection activeCell="C16" sqref="C16"/>
      <selection pane="bottomLeft" activeCell="H9" sqref="H9"/>
    </sheetView>
  </sheetViews>
  <sheetFormatPr defaultRowHeight="10.5"/>
  <cols>
    <col min="1" max="1" width="6.77734375" style="25" customWidth="1"/>
    <col min="2" max="2" width="7" style="25" customWidth="1"/>
    <col min="3" max="3" width="11.44140625" style="37" customWidth="1"/>
    <col min="4" max="4" width="9.109375" style="35" customWidth="1"/>
    <col min="5" max="5" width="10.33203125" style="35" customWidth="1"/>
    <col min="6" max="6" width="9.33203125" style="25" customWidth="1"/>
    <col min="7" max="7" width="6.109375" style="38" customWidth="1"/>
    <col min="8" max="8" width="10.44140625" style="26" customWidth="1"/>
    <col min="9" max="9" width="10.77734375" style="26" customWidth="1"/>
    <col min="10" max="10" width="9.109375" style="26" customWidth="1"/>
    <col min="11" max="11" width="11.6640625" style="164" customWidth="1"/>
    <col min="12" max="12" width="5.33203125" style="27" customWidth="1"/>
    <col min="13" max="13" width="5.6640625" style="27" customWidth="1"/>
    <col min="14" max="14" width="0.88671875" style="27" customWidth="1"/>
    <col min="15" max="15" width="11.109375" style="27" customWidth="1"/>
    <col min="16" max="16" width="3.6640625" style="27" customWidth="1"/>
    <col min="17" max="17" width="1.44140625" style="27" customWidth="1"/>
    <col min="18" max="18" width="3.44140625" style="27" customWidth="1"/>
    <col min="19" max="19" width="4.21875" style="27" customWidth="1"/>
    <col min="20" max="20" width="2.77734375" style="27" customWidth="1"/>
    <col min="21" max="21" width="12.109375" style="27" customWidth="1"/>
    <col min="22" max="22" width="10" style="25" customWidth="1"/>
    <col min="23" max="23" width="8.88671875" style="25" customWidth="1"/>
    <col min="24" max="24" width="9.5546875" style="25" customWidth="1"/>
    <col min="25" max="26" width="9.21875" style="25" customWidth="1"/>
    <col min="27" max="27" width="8.88671875" style="25" customWidth="1"/>
    <col min="28" max="28" width="14.109375" style="25" customWidth="1"/>
    <col min="29" max="16384" width="8.88671875" style="25"/>
  </cols>
  <sheetData>
    <row r="1" spans="1:28" ht="31.5" customHeight="1">
      <c r="A1" s="450" t="s">
        <v>274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8" ht="18.75" customHeight="1" thickBot="1">
      <c r="C2" s="36"/>
      <c r="K2" s="159"/>
      <c r="U2" s="27" t="s">
        <v>68</v>
      </c>
    </row>
    <row r="3" spans="1:28" ht="15" customHeight="1">
      <c r="A3" s="528" t="s">
        <v>16</v>
      </c>
      <c r="B3" s="530" t="s">
        <v>17</v>
      </c>
      <c r="C3" s="530" t="s">
        <v>18</v>
      </c>
      <c r="D3" s="501" t="s">
        <v>254</v>
      </c>
      <c r="E3" s="501" t="s">
        <v>253</v>
      </c>
      <c r="F3" s="75" t="s">
        <v>3</v>
      </c>
      <c r="G3" s="76" t="s">
        <v>69</v>
      </c>
      <c r="H3" s="496" t="s">
        <v>109</v>
      </c>
      <c r="I3" s="496" t="s">
        <v>110</v>
      </c>
      <c r="J3" s="496" t="s">
        <v>72</v>
      </c>
      <c r="K3" s="533" t="s">
        <v>67</v>
      </c>
      <c r="L3" s="533"/>
      <c r="M3" s="533"/>
      <c r="N3" s="533"/>
      <c r="O3" s="533"/>
      <c r="P3" s="533"/>
      <c r="Q3" s="533"/>
      <c r="R3" s="533"/>
      <c r="S3" s="533"/>
      <c r="T3" s="533"/>
      <c r="U3" s="534"/>
      <c r="V3" s="25" t="s">
        <v>170</v>
      </c>
      <c r="W3" s="25" t="s">
        <v>63</v>
      </c>
      <c r="X3" s="25" t="s">
        <v>172</v>
      </c>
      <c r="Y3" s="25" t="s">
        <v>72</v>
      </c>
      <c r="Z3" s="25" t="s">
        <v>173</v>
      </c>
      <c r="AA3" s="25" t="s">
        <v>174</v>
      </c>
    </row>
    <row r="4" spans="1:28" ht="23.25" customHeight="1" thickBot="1">
      <c r="A4" s="529"/>
      <c r="B4" s="531"/>
      <c r="C4" s="531"/>
      <c r="D4" s="537"/>
      <c r="E4" s="537"/>
      <c r="F4" s="402" t="s">
        <v>70</v>
      </c>
      <c r="G4" s="403" t="s">
        <v>71</v>
      </c>
      <c r="H4" s="532"/>
      <c r="I4" s="532"/>
      <c r="J4" s="532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6"/>
      <c r="V4" s="26">
        <v>10880000</v>
      </c>
      <c r="W4" s="26">
        <v>1751000</v>
      </c>
      <c r="X4" s="26">
        <v>57656270</v>
      </c>
      <c r="Y4" s="26">
        <v>6480000</v>
      </c>
      <c r="Z4" s="26">
        <v>9144000</v>
      </c>
      <c r="AA4" s="26">
        <v>5008000</v>
      </c>
      <c r="AB4" s="333">
        <f>SUM(V4:AA4)</f>
        <v>90919270</v>
      </c>
    </row>
    <row r="5" spans="1:28" ht="22.5" customHeight="1" thickBot="1">
      <c r="A5" s="541" t="s">
        <v>91</v>
      </c>
      <c r="B5" s="542"/>
      <c r="C5" s="404"/>
      <c r="D5" s="405">
        <f>D6+D57+D61+D75+D78+D67</f>
        <v>463196</v>
      </c>
      <c r="E5" s="405">
        <f>E6+E57+E61+E67+E75+E78</f>
        <v>452949</v>
      </c>
      <c r="F5" s="406">
        <f>E5-D5</f>
        <v>-10247</v>
      </c>
      <c r="G5" s="407">
        <v>100</v>
      </c>
      <c r="H5" s="408">
        <v>0</v>
      </c>
      <c r="I5" s="408">
        <f>SUM(I6:I80)</f>
        <v>303305</v>
      </c>
      <c r="J5" s="408">
        <f>SUM(J6:J80)</f>
        <v>149144</v>
      </c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1"/>
      <c r="V5" s="26">
        <f>SUM(V6:V80)</f>
        <v>3400000</v>
      </c>
      <c r="W5" s="26">
        <f>SUM(W6:W80)</f>
        <v>300000</v>
      </c>
      <c r="X5" s="26">
        <f>SUM(X6:X80)</f>
        <v>18612000</v>
      </c>
      <c r="Y5" s="26">
        <f>SUM(Y6:Y80)</f>
        <v>1170000</v>
      </c>
      <c r="Z5" s="26">
        <f t="shared" ref="Z5:AA5" si="0">SUM(Z6:Z137)</f>
        <v>1224000</v>
      </c>
      <c r="AA5" s="26">
        <f t="shared" si="0"/>
        <v>300000</v>
      </c>
      <c r="AB5" s="342">
        <f>SUM(V5:AA5)</f>
        <v>25006000</v>
      </c>
    </row>
    <row r="6" spans="1:28" ht="17.100000000000001" customHeight="1">
      <c r="A6" s="543" t="s">
        <v>57</v>
      </c>
      <c r="B6" s="150"/>
      <c r="C6" s="331"/>
      <c r="D6" s="151">
        <f>D7+D16+D22</f>
        <v>116096</v>
      </c>
      <c r="E6" s="151">
        <f>E7+E16+E22</f>
        <v>115262</v>
      </c>
      <c r="F6" s="152">
        <f>E6-D6</f>
        <v>-834</v>
      </c>
      <c r="G6" s="177">
        <f>E6/E5*100</f>
        <v>25.44701500610444</v>
      </c>
      <c r="H6" s="180"/>
      <c r="I6" s="180"/>
      <c r="J6" s="180"/>
      <c r="K6" s="160"/>
      <c r="L6" s="77"/>
      <c r="M6" s="77"/>
      <c r="N6" s="77"/>
      <c r="O6" s="77"/>
      <c r="P6" s="77"/>
      <c r="Q6" s="77"/>
      <c r="R6" s="77"/>
      <c r="S6" s="77"/>
      <c r="T6" s="77"/>
      <c r="U6" s="78"/>
      <c r="W6" s="26"/>
      <c r="X6" s="26"/>
      <c r="Y6" s="26"/>
    </row>
    <row r="7" spans="1:28" ht="17.100000000000001" customHeight="1">
      <c r="A7" s="544"/>
      <c r="B7" s="397" t="s">
        <v>7</v>
      </c>
      <c r="C7" s="79"/>
      <c r="D7" s="49">
        <f>SUM(D8:D15)</f>
        <v>78896</v>
      </c>
      <c r="E7" s="49">
        <f>SUM(E8:E15)</f>
        <v>78896</v>
      </c>
      <c r="F7" s="80">
        <f t="shared" ref="F7:F59" si="1">E7-D7</f>
        <v>0</v>
      </c>
      <c r="G7" s="156"/>
      <c r="H7" s="181"/>
      <c r="I7" s="181"/>
      <c r="J7" s="181"/>
      <c r="K7" s="161"/>
      <c r="L7" s="359"/>
      <c r="M7" s="359"/>
      <c r="N7" s="359"/>
      <c r="O7" s="359"/>
      <c r="P7" s="359"/>
      <c r="Q7" s="359"/>
      <c r="R7" s="359"/>
      <c r="S7" s="359"/>
      <c r="T7" s="359"/>
      <c r="U7" s="81"/>
      <c r="W7" s="26"/>
      <c r="X7" s="26"/>
      <c r="Y7" s="26"/>
    </row>
    <row r="8" spans="1:28" ht="17.100000000000001" customHeight="1">
      <c r="A8" s="358"/>
      <c r="B8" s="397"/>
      <c r="C8" s="357" t="s">
        <v>92</v>
      </c>
      <c r="D8" s="60">
        <v>58788</v>
      </c>
      <c r="E8" s="60">
        <v>58788</v>
      </c>
      <c r="F8" s="82">
        <f t="shared" si="1"/>
        <v>0</v>
      </c>
      <c r="G8" s="83"/>
      <c r="H8" s="60"/>
      <c r="I8" s="182">
        <v>20788</v>
      </c>
      <c r="J8" s="182">
        <v>38000</v>
      </c>
      <c r="K8" s="162" t="s">
        <v>245</v>
      </c>
      <c r="L8" s="356"/>
      <c r="M8" s="356"/>
      <c r="N8" s="356"/>
      <c r="O8" s="522" t="s">
        <v>93</v>
      </c>
      <c r="P8" s="522"/>
      <c r="Q8" s="522"/>
      <c r="R8" s="522"/>
      <c r="S8" s="522"/>
      <c r="T8" s="111"/>
      <c r="U8" s="319">
        <v>20788000</v>
      </c>
      <c r="W8" s="26"/>
      <c r="X8" s="26"/>
      <c r="Y8" s="26"/>
    </row>
    <row r="9" spans="1:28" ht="17.25" customHeight="1">
      <c r="A9" s="358"/>
      <c r="B9" s="397"/>
      <c r="C9" s="79"/>
      <c r="D9" s="56"/>
      <c r="E9" s="56"/>
      <c r="F9" s="84">
        <f t="shared" si="1"/>
        <v>0</v>
      </c>
      <c r="G9" s="85"/>
      <c r="H9" s="56"/>
      <c r="I9" s="183"/>
      <c r="J9" s="183"/>
      <c r="K9" s="163" t="s">
        <v>246</v>
      </c>
      <c r="L9" s="353"/>
      <c r="M9" s="353"/>
      <c r="N9" s="353"/>
      <c r="O9" s="353"/>
      <c r="P9" s="353"/>
      <c r="Q9" s="353"/>
      <c r="R9" s="353"/>
      <c r="S9" s="353"/>
      <c r="T9" s="524">
        <v>38000000</v>
      </c>
      <c r="U9" s="525"/>
      <c r="W9" s="26"/>
      <c r="X9" s="26"/>
      <c r="Y9" s="26"/>
    </row>
    <row r="10" spans="1:28" ht="17.100000000000001" customHeight="1">
      <c r="A10" s="358"/>
      <c r="B10" s="397"/>
      <c r="C10" s="357" t="s">
        <v>9</v>
      </c>
      <c r="D10" s="317">
        <v>8519</v>
      </c>
      <c r="E10" s="317">
        <v>8519</v>
      </c>
      <c r="F10" s="86">
        <f t="shared" si="1"/>
        <v>0</v>
      </c>
      <c r="G10" s="87"/>
      <c r="H10" s="317"/>
      <c r="I10" s="318"/>
      <c r="J10" s="182">
        <v>8519</v>
      </c>
      <c r="K10" s="162" t="s">
        <v>247</v>
      </c>
      <c r="L10" s="356"/>
      <c r="M10" s="356"/>
      <c r="N10" s="356"/>
      <c r="O10" s="522" t="s">
        <v>93</v>
      </c>
      <c r="P10" s="522"/>
      <c r="Q10" s="522"/>
      <c r="R10" s="522"/>
      <c r="S10" s="522"/>
      <c r="T10" s="356"/>
      <c r="U10" s="316">
        <v>8519000</v>
      </c>
      <c r="W10" s="26"/>
      <c r="X10" s="26"/>
      <c r="Y10" s="26"/>
    </row>
    <row r="11" spans="1:28" ht="18.75" customHeight="1">
      <c r="A11" s="358"/>
      <c r="B11" s="397"/>
      <c r="C11" s="79"/>
      <c r="D11" s="56"/>
      <c r="E11" s="56"/>
      <c r="F11" s="88">
        <f t="shared" si="1"/>
        <v>0</v>
      </c>
      <c r="G11" s="85"/>
      <c r="H11" s="56"/>
      <c r="I11" s="183"/>
      <c r="J11" s="183"/>
      <c r="K11" s="163"/>
      <c r="L11" s="353"/>
      <c r="M11" s="353"/>
      <c r="N11" s="353"/>
      <c r="O11" s="353"/>
      <c r="P11" s="353"/>
      <c r="Q11" s="353"/>
      <c r="R11" s="353"/>
      <c r="S11" s="353"/>
      <c r="T11" s="353"/>
      <c r="U11" s="354"/>
      <c r="W11" s="26"/>
      <c r="X11" s="26"/>
      <c r="Y11" s="26"/>
    </row>
    <row r="12" spans="1:28" ht="17.100000000000001" customHeight="1">
      <c r="A12" s="358"/>
      <c r="B12" s="397"/>
      <c r="C12" s="526" t="s">
        <v>94</v>
      </c>
      <c r="D12" s="60">
        <v>5389</v>
      </c>
      <c r="E12" s="60">
        <v>5389</v>
      </c>
      <c r="F12" s="86">
        <f t="shared" si="1"/>
        <v>0</v>
      </c>
      <c r="G12" s="87"/>
      <c r="H12" s="60"/>
      <c r="I12" s="182"/>
      <c r="J12" s="60">
        <v>5389</v>
      </c>
      <c r="K12" s="162" t="s">
        <v>95</v>
      </c>
      <c r="L12" s="356"/>
      <c r="M12" s="356"/>
      <c r="N12" s="356"/>
      <c r="O12" s="522" t="s">
        <v>93</v>
      </c>
      <c r="P12" s="522"/>
      <c r="Q12" s="522"/>
      <c r="R12" s="522"/>
      <c r="S12" s="522"/>
      <c r="T12" s="356"/>
      <c r="U12" s="316">
        <v>5389000</v>
      </c>
      <c r="W12" s="26"/>
      <c r="X12" s="26"/>
      <c r="Y12" s="26"/>
      <c r="Z12" s="26"/>
    </row>
    <row r="13" spans="1:28" ht="24" customHeight="1">
      <c r="A13" s="358"/>
      <c r="B13" s="397"/>
      <c r="C13" s="527"/>
      <c r="D13" s="60"/>
      <c r="E13" s="60"/>
      <c r="F13" s="86">
        <f t="shared" si="1"/>
        <v>0</v>
      </c>
      <c r="G13" s="87"/>
      <c r="H13" s="60"/>
      <c r="I13" s="182"/>
      <c r="J13" s="182"/>
      <c r="K13" s="162"/>
      <c r="L13" s="356"/>
      <c r="M13" s="356"/>
      <c r="N13" s="356"/>
      <c r="O13" s="356"/>
      <c r="P13" s="356"/>
      <c r="Q13" s="356"/>
      <c r="R13" s="356"/>
      <c r="S13" s="356"/>
      <c r="T13" s="356"/>
      <c r="U13" s="316"/>
      <c r="W13" s="26"/>
      <c r="X13" s="26"/>
      <c r="Y13" s="26"/>
      <c r="Z13" s="26"/>
    </row>
    <row r="14" spans="1:28" ht="17.100000000000001" customHeight="1">
      <c r="A14" s="358"/>
      <c r="B14" s="397"/>
      <c r="C14" s="526" t="s">
        <v>96</v>
      </c>
      <c r="D14" s="334">
        <v>6200</v>
      </c>
      <c r="E14" s="58">
        <v>6200</v>
      </c>
      <c r="F14" s="89">
        <f t="shared" si="1"/>
        <v>0</v>
      </c>
      <c r="G14" s="90"/>
      <c r="H14" s="58"/>
      <c r="I14" s="184"/>
      <c r="J14" s="58">
        <v>6200</v>
      </c>
      <c r="K14" s="91" t="s">
        <v>261</v>
      </c>
      <c r="L14" s="355"/>
      <c r="M14" s="355"/>
      <c r="N14" s="355"/>
      <c r="O14" s="522" t="s">
        <v>93</v>
      </c>
      <c r="P14" s="522"/>
      <c r="Q14" s="522"/>
      <c r="R14" s="522"/>
      <c r="S14" s="522"/>
      <c r="T14" s="355"/>
      <c r="U14" s="92">
        <v>6200000</v>
      </c>
      <c r="W14" s="26"/>
      <c r="X14" s="26"/>
      <c r="Y14" s="26"/>
      <c r="Z14" s="26"/>
    </row>
    <row r="15" spans="1:28" s="26" customFormat="1" ht="22.5" customHeight="1">
      <c r="A15" s="358"/>
      <c r="B15" s="397"/>
      <c r="C15" s="538"/>
      <c r="D15" s="56"/>
      <c r="E15" s="56"/>
      <c r="F15" s="88">
        <f t="shared" si="1"/>
        <v>0</v>
      </c>
      <c r="G15" s="93"/>
      <c r="H15" s="183"/>
      <c r="I15" s="183"/>
      <c r="J15" s="183"/>
      <c r="K15" s="163"/>
      <c r="L15" s="353"/>
      <c r="M15" s="353"/>
      <c r="N15" s="353"/>
      <c r="O15" s="353"/>
      <c r="P15" s="353"/>
      <c r="Q15" s="353"/>
      <c r="R15" s="353"/>
      <c r="S15" s="353"/>
      <c r="T15" s="353"/>
      <c r="U15" s="354"/>
    </row>
    <row r="16" spans="1:28" s="26" customFormat="1" ht="20.100000000000001" customHeight="1">
      <c r="A16" s="358"/>
      <c r="B16" s="539" t="s">
        <v>58</v>
      </c>
      <c r="C16" s="357"/>
      <c r="D16" s="58">
        <f>SUM(D17:D21)</f>
        <v>3300</v>
      </c>
      <c r="E16" s="58">
        <f>SUM(E17:E21)</f>
        <v>3300</v>
      </c>
      <c r="F16" s="324">
        <f t="shared" si="1"/>
        <v>0</v>
      </c>
      <c r="G16" s="90"/>
      <c r="H16" s="184"/>
      <c r="I16" s="184"/>
      <c r="J16" s="184"/>
      <c r="K16" s="162"/>
      <c r="L16" s="356"/>
      <c r="M16" s="356"/>
      <c r="N16" s="356"/>
      <c r="O16" s="356"/>
      <c r="P16" s="356"/>
      <c r="Q16" s="356"/>
      <c r="R16" s="356"/>
      <c r="S16" s="356"/>
      <c r="T16" s="356"/>
      <c r="U16" s="316"/>
    </row>
    <row r="17" spans="1:27" s="26" customFormat="1" ht="20.100000000000001" customHeight="1">
      <c r="A17" s="358"/>
      <c r="B17" s="540"/>
      <c r="C17" s="153" t="s">
        <v>90</v>
      </c>
      <c r="D17" s="58">
        <v>1500</v>
      </c>
      <c r="E17" s="58">
        <v>1500</v>
      </c>
      <c r="F17" s="324">
        <f t="shared" si="1"/>
        <v>0</v>
      </c>
      <c r="G17" s="90"/>
      <c r="H17" s="145"/>
      <c r="I17" s="58">
        <v>1500</v>
      </c>
      <c r="J17" s="145"/>
      <c r="K17" s="521" t="s">
        <v>200</v>
      </c>
      <c r="L17" s="521"/>
      <c r="M17" s="355"/>
      <c r="N17" s="355"/>
      <c r="O17" s="355">
        <v>1000000</v>
      </c>
      <c r="P17" s="355" t="s">
        <v>87</v>
      </c>
      <c r="Q17" s="522">
        <v>1</v>
      </c>
      <c r="R17" s="522"/>
      <c r="S17" s="355" t="s">
        <v>102</v>
      </c>
      <c r="T17" s="355" t="s">
        <v>89</v>
      </c>
      <c r="U17" s="92">
        <v>1000000</v>
      </c>
      <c r="X17" s="26">
        <v>500000</v>
      </c>
      <c r="AA17" s="26">
        <v>0</v>
      </c>
    </row>
    <row r="18" spans="1:27" s="26" customFormat="1" ht="20.100000000000001" customHeight="1">
      <c r="A18" s="358"/>
      <c r="B18" s="378"/>
      <c r="C18" s="357"/>
      <c r="D18" s="60"/>
      <c r="E18" s="60"/>
      <c r="F18" s="379"/>
      <c r="G18" s="154"/>
      <c r="H18" s="381"/>
      <c r="I18" s="381"/>
      <c r="J18" s="381"/>
      <c r="K18" s="328" t="s">
        <v>201</v>
      </c>
      <c r="L18" s="361"/>
      <c r="M18" s="356"/>
      <c r="N18" s="356"/>
      <c r="O18" s="356">
        <v>500000</v>
      </c>
      <c r="P18" s="356" t="s">
        <v>87</v>
      </c>
      <c r="Q18" s="520">
        <v>1</v>
      </c>
      <c r="R18" s="520"/>
      <c r="S18" s="356" t="s">
        <v>102</v>
      </c>
      <c r="T18" s="356" t="s">
        <v>89</v>
      </c>
      <c r="U18" s="316">
        <f>O18*Q18</f>
        <v>500000</v>
      </c>
    </row>
    <row r="19" spans="1:27" s="26" customFormat="1" ht="20.100000000000001" customHeight="1">
      <c r="A19" s="358"/>
      <c r="B19" s="378"/>
      <c r="C19" s="79"/>
      <c r="D19" s="56"/>
      <c r="E19" s="56"/>
      <c r="F19" s="380"/>
      <c r="G19" s="93"/>
      <c r="H19" s="172"/>
      <c r="I19" s="172"/>
      <c r="J19" s="172"/>
      <c r="K19" s="320"/>
      <c r="L19" s="364"/>
      <c r="M19" s="353"/>
      <c r="N19" s="353"/>
      <c r="O19" s="353"/>
      <c r="P19" s="353"/>
      <c r="Q19" s="524"/>
      <c r="R19" s="524"/>
      <c r="S19" s="353"/>
      <c r="T19" s="353"/>
      <c r="U19" s="354"/>
    </row>
    <row r="20" spans="1:27" s="26" customFormat="1" ht="20.100000000000001" customHeight="1">
      <c r="A20" s="358"/>
      <c r="B20" s="397"/>
      <c r="C20" s="357" t="s">
        <v>97</v>
      </c>
      <c r="D20" s="60">
        <v>1800</v>
      </c>
      <c r="E20" s="60">
        <v>1800</v>
      </c>
      <c r="F20" s="86">
        <f t="shared" si="1"/>
        <v>0</v>
      </c>
      <c r="G20" s="154"/>
      <c r="H20" s="182"/>
      <c r="I20" s="182"/>
      <c r="J20" s="60">
        <v>1800</v>
      </c>
      <c r="K20" s="162" t="s">
        <v>202</v>
      </c>
      <c r="L20" s="361"/>
      <c r="M20" s="356"/>
      <c r="N20" s="356"/>
      <c r="O20" s="356">
        <v>300000</v>
      </c>
      <c r="P20" s="356" t="s">
        <v>87</v>
      </c>
      <c r="Q20" s="520">
        <v>1</v>
      </c>
      <c r="R20" s="520"/>
      <c r="S20" s="356" t="s">
        <v>102</v>
      </c>
      <c r="T20" s="356" t="s">
        <v>89</v>
      </c>
      <c r="U20" s="316">
        <f>O20*Q20</f>
        <v>300000</v>
      </c>
      <c r="X20" s="332">
        <v>1000000</v>
      </c>
    </row>
    <row r="21" spans="1:27" s="26" customFormat="1" ht="20.100000000000001" customHeight="1">
      <c r="A21" s="358"/>
      <c r="B21" s="397"/>
      <c r="C21" s="357"/>
      <c r="D21" s="60"/>
      <c r="E21" s="60"/>
      <c r="F21" s="86">
        <f t="shared" si="1"/>
        <v>0</v>
      </c>
      <c r="G21" s="154"/>
      <c r="H21" s="182"/>
      <c r="I21" s="182"/>
      <c r="J21" s="182"/>
      <c r="K21" s="162" t="s">
        <v>203</v>
      </c>
      <c r="L21" s="361"/>
      <c r="M21" s="356"/>
      <c r="N21" s="356"/>
      <c r="O21" s="356">
        <v>1500000</v>
      </c>
      <c r="P21" s="356" t="s">
        <v>87</v>
      </c>
      <c r="Q21" s="520">
        <v>1</v>
      </c>
      <c r="R21" s="520"/>
      <c r="S21" s="356" t="s">
        <v>102</v>
      </c>
      <c r="T21" s="356" t="s">
        <v>89</v>
      </c>
      <c r="U21" s="316">
        <f>O21*Q21</f>
        <v>1500000</v>
      </c>
      <c r="X21" s="26">
        <v>200000</v>
      </c>
    </row>
    <row r="22" spans="1:27" s="26" customFormat="1" ht="24.75" customHeight="1">
      <c r="A22" s="358"/>
      <c r="B22" s="153" t="s">
        <v>11</v>
      </c>
      <c r="C22" s="398"/>
      <c r="D22" s="58">
        <f>SUM(D23:D56)</f>
        <v>33900</v>
      </c>
      <c r="E22" s="58">
        <f>SUM(E23:E56)</f>
        <v>33066</v>
      </c>
      <c r="F22" s="89">
        <f t="shared" si="1"/>
        <v>-834</v>
      </c>
      <c r="G22" s="178"/>
      <c r="H22" s="187"/>
      <c r="I22" s="187"/>
      <c r="J22" s="187"/>
      <c r="K22" s="91"/>
      <c r="L22" s="355"/>
      <c r="M22" s="355"/>
      <c r="N22" s="355"/>
      <c r="O22" s="355"/>
      <c r="P22" s="355"/>
      <c r="Q22" s="355"/>
      <c r="R22" s="355"/>
      <c r="S22" s="355"/>
      <c r="T22" s="355"/>
      <c r="U22" s="92"/>
    </row>
    <row r="23" spans="1:27" ht="21.75" customHeight="1">
      <c r="A23" s="358"/>
      <c r="B23" s="357"/>
      <c r="C23" s="398" t="s">
        <v>98</v>
      </c>
      <c r="D23" s="58">
        <v>5040</v>
      </c>
      <c r="E23" s="58">
        <v>5040</v>
      </c>
      <c r="F23" s="324">
        <f t="shared" si="1"/>
        <v>0</v>
      </c>
      <c r="G23" s="90"/>
      <c r="H23" s="145"/>
      <c r="I23" s="58">
        <v>5040</v>
      </c>
      <c r="J23" s="145"/>
      <c r="K23" s="521" t="s">
        <v>204</v>
      </c>
      <c r="L23" s="521"/>
      <c r="M23" s="355"/>
      <c r="N23" s="355"/>
      <c r="O23" s="355">
        <v>400000</v>
      </c>
      <c r="P23" s="355" t="s">
        <v>87</v>
      </c>
      <c r="Q23" s="522">
        <v>12</v>
      </c>
      <c r="R23" s="522"/>
      <c r="S23" s="355" t="s">
        <v>171</v>
      </c>
      <c r="T23" s="355" t="s">
        <v>89</v>
      </c>
      <c r="U23" s="92">
        <f>O23*Q23</f>
        <v>4800000</v>
      </c>
      <c r="V23" s="26"/>
      <c r="W23" s="332">
        <v>200000</v>
      </c>
      <c r="X23" s="332">
        <v>1000000</v>
      </c>
      <c r="Y23" s="26"/>
      <c r="Z23" s="26"/>
      <c r="AA23" s="26"/>
    </row>
    <row r="24" spans="1:27" ht="21.75" customHeight="1">
      <c r="A24" s="358"/>
      <c r="B24" s="357"/>
      <c r="C24" s="399"/>
      <c r="D24" s="56"/>
      <c r="E24" s="56"/>
      <c r="F24" s="380"/>
      <c r="G24" s="93"/>
      <c r="H24" s="172"/>
      <c r="I24" s="183"/>
      <c r="J24" s="172"/>
      <c r="K24" s="364" t="s">
        <v>205</v>
      </c>
      <c r="L24" s="364"/>
      <c r="M24" s="353"/>
      <c r="N24" s="353"/>
      <c r="O24" s="353">
        <v>80000</v>
      </c>
      <c r="P24" s="353" t="s">
        <v>206</v>
      </c>
      <c r="Q24" s="353"/>
      <c r="R24" s="353">
        <v>3</v>
      </c>
      <c r="S24" s="353" t="s">
        <v>207</v>
      </c>
      <c r="T24" s="353" t="s">
        <v>208</v>
      </c>
      <c r="U24" s="354">
        <f>O24*R24</f>
        <v>240000</v>
      </c>
      <c r="V24" s="26"/>
      <c r="W24" s="332"/>
      <c r="X24" s="332"/>
      <c r="Y24" s="26"/>
      <c r="Z24" s="26"/>
      <c r="AA24" s="26"/>
    </row>
    <row r="25" spans="1:27" ht="18.95" customHeight="1">
      <c r="A25" s="358"/>
      <c r="B25" s="360"/>
      <c r="C25" s="545" t="s">
        <v>99</v>
      </c>
      <c r="D25" s="173">
        <v>13240</v>
      </c>
      <c r="E25" s="173">
        <v>13420</v>
      </c>
      <c r="F25" s="126">
        <f t="shared" si="1"/>
        <v>180</v>
      </c>
      <c r="G25" s="110"/>
      <c r="H25" s="173"/>
      <c r="I25" s="57">
        <v>7740</v>
      </c>
      <c r="J25" s="57">
        <v>5680</v>
      </c>
      <c r="K25" s="523" t="s">
        <v>209</v>
      </c>
      <c r="L25" s="523"/>
      <c r="M25" s="356"/>
      <c r="N25" s="520">
        <v>960000</v>
      </c>
      <c r="O25" s="520"/>
      <c r="P25" s="356" t="s">
        <v>87</v>
      </c>
      <c r="Q25" s="520">
        <v>1</v>
      </c>
      <c r="R25" s="520"/>
      <c r="S25" s="97" t="s">
        <v>171</v>
      </c>
      <c r="T25" s="356" t="s">
        <v>89</v>
      </c>
      <c r="U25" s="316">
        <f t="shared" ref="U25:U53" si="2">N25*Q25</f>
        <v>960000</v>
      </c>
      <c r="V25" s="26"/>
      <c r="W25" s="26"/>
      <c r="X25" s="26">
        <v>300000</v>
      </c>
      <c r="Y25" s="26"/>
      <c r="Z25" s="332"/>
      <c r="AA25" s="26"/>
    </row>
    <row r="26" spans="1:27" ht="18.95" customHeight="1">
      <c r="A26" s="358"/>
      <c r="B26" s="360"/>
      <c r="C26" s="546"/>
      <c r="D26" s="128"/>
      <c r="E26" s="128"/>
      <c r="F26" s="155"/>
      <c r="G26" s="96"/>
      <c r="H26" s="128"/>
      <c r="I26" s="59"/>
      <c r="J26" s="59"/>
      <c r="K26" s="523" t="s">
        <v>210</v>
      </c>
      <c r="L26" s="523"/>
      <c r="M26" s="356"/>
      <c r="N26" s="520">
        <v>100000</v>
      </c>
      <c r="O26" s="520"/>
      <c r="P26" s="356" t="s">
        <v>87</v>
      </c>
      <c r="Q26" s="520">
        <v>10</v>
      </c>
      <c r="R26" s="520"/>
      <c r="S26" s="97" t="s">
        <v>171</v>
      </c>
      <c r="T26" s="356" t="s">
        <v>89</v>
      </c>
      <c r="U26" s="316">
        <f t="shared" si="2"/>
        <v>1000000</v>
      </c>
      <c r="V26" s="26"/>
      <c r="W26" s="26"/>
      <c r="X26" s="26"/>
      <c r="Y26" s="26"/>
      <c r="Z26" s="26">
        <v>300000</v>
      </c>
    </row>
    <row r="27" spans="1:27" ht="18.95" customHeight="1">
      <c r="A27" s="358"/>
      <c r="B27" s="98"/>
      <c r="C27" s="547"/>
      <c r="D27" s="94"/>
      <c r="E27" s="94"/>
      <c r="F27" s="155"/>
      <c r="G27" s="96"/>
      <c r="H27" s="128"/>
      <c r="I27" s="59"/>
      <c r="J27" s="59"/>
      <c r="K27" s="523" t="s">
        <v>211</v>
      </c>
      <c r="L27" s="523"/>
      <c r="M27" s="356"/>
      <c r="N27" s="520">
        <v>550000</v>
      </c>
      <c r="O27" s="520"/>
      <c r="P27" s="356" t="s">
        <v>87</v>
      </c>
      <c r="Q27" s="520">
        <v>1</v>
      </c>
      <c r="R27" s="520"/>
      <c r="S27" s="97" t="s">
        <v>176</v>
      </c>
      <c r="T27" s="356" t="s">
        <v>89</v>
      </c>
      <c r="U27" s="316">
        <f t="shared" si="2"/>
        <v>550000</v>
      </c>
      <c r="V27" s="26"/>
      <c r="W27" s="26"/>
      <c r="X27" s="332">
        <v>500000</v>
      </c>
      <c r="Y27" s="26"/>
      <c r="Z27" s="26"/>
    </row>
    <row r="28" spans="1:27" ht="18.95" customHeight="1" thickBot="1">
      <c r="A28" s="99"/>
      <c r="B28" s="100"/>
      <c r="C28" s="330"/>
      <c r="D28" s="101"/>
      <c r="E28" s="101"/>
      <c r="F28" s="157"/>
      <c r="G28" s="102"/>
      <c r="H28" s="326"/>
      <c r="I28" s="167"/>
      <c r="J28" s="167"/>
      <c r="K28" s="362" t="s">
        <v>212</v>
      </c>
      <c r="L28" s="362"/>
      <c r="M28" s="363"/>
      <c r="N28" s="548">
        <v>55000</v>
      </c>
      <c r="O28" s="548"/>
      <c r="P28" s="363" t="s">
        <v>87</v>
      </c>
      <c r="Q28" s="548">
        <v>12</v>
      </c>
      <c r="R28" s="548"/>
      <c r="S28" s="103" t="s">
        <v>102</v>
      </c>
      <c r="T28" s="363" t="s">
        <v>89</v>
      </c>
      <c r="U28" s="104">
        <f t="shared" si="2"/>
        <v>660000</v>
      </c>
      <c r="V28" s="26"/>
      <c r="W28" s="26"/>
      <c r="X28" s="26"/>
      <c r="Y28" s="26"/>
      <c r="Z28" s="26">
        <v>300000</v>
      </c>
    </row>
    <row r="29" spans="1:27" ht="18.95" customHeight="1">
      <c r="A29" s="435"/>
      <c r="B29" s="643"/>
      <c r="C29" s="644"/>
      <c r="D29" s="645"/>
      <c r="E29" s="645"/>
      <c r="F29" s="646"/>
      <c r="G29" s="647"/>
      <c r="H29" s="648"/>
      <c r="I29" s="649"/>
      <c r="J29" s="649"/>
      <c r="K29" s="650" t="s">
        <v>213</v>
      </c>
      <c r="L29" s="650"/>
      <c r="M29" s="651"/>
      <c r="N29" s="652">
        <v>50000</v>
      </c>
      <c r="O29" s="652"/>
      <c r="P29" s="651" t="s">
        <v>87</v>
      </c>
      <c r="Q29" s="652">
        <v>1</v>
      </c>
      <c r="R29" s="652"/>
      <c r="S29" s="653" t="s">
        <v>171</v>
      </c>
      <c r="T29" s="651" t="s">
        <v>89</v>
      </c>
      <c r="U29" s="654">
        <f>N29*Q29</f>
        <v>50000</v>
      </c>
      <c r="V29" s="26"/>
      <c r="W29" s="26"/>
      <c r="X29" s="26"/>
      <c r="Y29" s="26"/>
      <c r="Z29" s="26"/>
    </row>
    <row r="30" spans="1:27" ht="18.95" customHeight="1">
      <c r="A30" s="436"/>
      <c r="B30" s="98"/>
      <c r="C30" s="430"/>
      <c r="D30" s="94"/>
      <c r="E30" s="94"/>
      <c r="F30" s="155"/>
      <c r="G30" s="96"/>
      <c r="H30" s="128"/>
      <c r="I30" s="59"/>
      <c r="J30" s="59"/>
      <c r="K30" s="523" t="s">
        <v>214</v>
      </c>
      <c r="L30" s="523"/>
      <c r="M30" s="425"/>
      <c r="N30" s="520">
        <v>600000</v>
      </c>
      <c r="O30" s="520"/>
      <c r="P30" s="425" t="s">
        <v>87</v>
      </c>
      <c r="Q30" s="520">
        <v>1</v>
      </c>
      <c r="R30" s="520"/>
      <c r="S30" s="97" t="s">
        <v>176</v>
      </c>
      <c r="T30" s="425" t="s">
        <v>89</v>
      </c>
      <c r="U30" s="316">
        <f>N30*Q30</f>
        <v>600000</v>
      </c>
      <c r="V30" s="26"/>
      <c r="W30" s="26"/>
      <c r="X30" s="26"/>
      <c r="Y30" s="26"/>
      <c r="Z30" s="26"/>
    </row>
    <row r="31" spans="1:27" ht="18.95" customHeight="1">
      <c r="A31" s="436"/>
      <c r="B31" s="98"/>
      <c r="C31" s="430"/>
      <c r="D31" s="94"/>
      <c r="E31" s="94"/>
      <c r="F31" s="155"/>
      <c r="G31" s="96"/>
      <c r="H31" s="128"/>
      <c r="I31" s="59"/>
      <c r="J31" s="59"/>
      <c r="K31" s="523" t="s">
        <v>262</v>
      </c>
      <c r="L31" s="523"/>
      <c r="M31" s="425"/>
      <c r="N31" s="520">
        <v>50000</v>
      </c>
      <c r="O31" s="520"/>
      <c r="P31" s="425" t="s">
        <v>87</v>
      </c>
      <c r="Q31" s="520">
        <v>6</v>
      </c>
      <c r="R31" s="520"/>
      <c r="S31" s="97" t="s">
        <v>171</v>
      </c>
      <c r="T31" s="425" t="s">
        <v>89</v>
      </c>
      <c r="U31" s="316">
        <f>N31*Q31</f>
        <v>300000</v>
      </c>
      <c r="V31" s="26"/>
      <c r="W31" s="26"/>
      <c r="X31" s="26">
        <v>120000</v>
      </c>
      <c r="Y31" s="26"/>
      <c r="Z31" s="26"/>
    </row>
    <row r="32" spans="1:27" ht="18.95" customHeight="1">
      <c r="A32" s="436"/>
      <c r="B32" s="98"/>
      <c r="C32" s="430"/>
      <c r="D32" s="94"/>
      <c r="E32" s="94"/>
      <c r="F32" s="155"/>
      <c r="G32" s="96"/>
      <c r="H32" s="128"/>
      <c r="I32" s="59"/>
      <c r="J32" s="59"/>
      <c r="K32" s="523" t="s">
        <v>263</v>
      </c>
      <c r="L32" s="523"/>
      <c r="M32" s="425"/>
      <c r="N32" s="520">
        <v>500000</v>
      </c>
      <c r="O32" s="520"/>
      <c r="P32" s="425" t="s">
        <v>87</v>
      </c>
      <c r="Q32" s="520">
        <v>1</v>
      </c>
      <c r="R32" s="520"/>
      <c r="S32" s="97" t="s">
        <v>171</v>
      </c>
      <c r="T32" s="425" t="s">
        <v>89</v>
      </c>
      <c r="U32" s="316">
        <f t="shared" ref="U32:U38" si="3">N32*Q32</f>
        <v>500000</v>
      </c>
      <c r="V32" s="26"/>
      <c r="W32" s="26"/>
      <c r="X32" s="26"/>
      <c r="Y32" s="26"/>
      <c r="Z32" s="26">
        <v>200000</v>
      </c>
    </row>
    <row r="33" spans="1:26" ht="18.95" customHeight="1">
      <c r="A33" s="436"/>
      <c r="B33" s="98"/>
      <c r="C33" s="430"/>
      <c r="D33" s="94"/>
      <c r="E33" s="94"/>
      <c r="F33" s="155"/>
      <c r="G33" s="96"/>
      <c r="H33" s="128"/>
      <c r="I33" s="59"/>
      <c r="J33" s="59"/>
      <c r="K33" s="429" t="s">
        <v>264</v>
      </c>
      <c r="L33" s="429"/>
      <c r="M33" s="425"/>
      <c r="N33" s="520">
        <v>20000</v>
      </c>
      <c r="O33" s="520"/>
      <c r="P33" s="425" t="s">
        <v>87</v>
      </c>
      <c r="Q33" s="520">
        <v>12</v>
      </c>
      <c r="R33" s="520"/>
      <c r="S33" s="97" t="s">
        <v>171</v>
      </c>
      <c r="T33" s="425" t="s">
        <v>89</v>
      </c>
      <c r="U33" s="316">
        <f t="shared" si="3"/>
        <v>240000</v>
      </c>
      <c r="V33" s="26"/>
      <c r="W33" s="26"/>
      <c r="X33" s="332">
        <v>300000</v>
      </c>
      <c r="Y33" s="26"/>
      <c r="Z33" s="26"/>
    </row>
    <row r="34" spans="1:26" ht="18.95" customHeight="1">
      <c r="A34" s="436"/>
      <c r="B34" s="98"/>
      <c r="C34" s="430"/>
      <c r="D34" s="94"/>
      <c r="E34" s="94"/>
      <c r="F34" s="155"/>
      <c r="G34" s="96"/>
      <c r="H34" s="128"/>
      <c r="I34" s="59"/>
      <c r="J34" s="59"/>
      <c r="K34" s="523" t="s">
        <v>265</v>
      </c>
      <c r="L34" s="523"/>
      <c r="M34" s="425"/>
      <c r="N34" s="520">
        <v>5500000</v>
      </c>
      <c r="O34" s="520"/>
      <c r="P34" s="425" t="s">
        <v>87</v>
      </c>
      <c r="Q34" s="520">
        <v>1</v>
      </c>
      <c r="R34" s="520"/>
      <c r="S34" s="97" t="s">
        <v>171</v>
      </c>
      <c r="T34" s="425" t="s">
        <v>89</v>
      </c>
      <c r="U34" s="316">
        <f t="shared" si="3"/>
        <v>5500000</v>
      </c>
      <c r="V34" s="26"/>
      <c r="W34" s="26"/>
      <c r="X34" s="332">
        <v>500000</v>
      </c>
      <c r="Y34" s="26"/>
      <c r="Z34" s="26"/>
    </row>
    <row r="35" spans="1:26" ht="18.95" customHeight="1">
      <c r="A35" s="436"/>
      <c r="B35" s="98"/>
      <c r="C35" s="430"/>
      <c r="D35" s="94"/>
      <c r="E35" s="94"/>
      <c r="F35" s="155"/>
      <c r="G35" s="96"/>
      <c r="H35" s="128"/>
      <c r="I35" s="59"/>
      <c r="J35" s="59"/>
      <c r="K35" s="523" t="s">
        <v>266</v>
      </c>
      <c r="L35" s="523"/>
      <c r="M35" s="425"/>
      <c r="N35" s="520">
        <v>240000</v>
      </c>
      <c r="O35" s="520"/>
      <c r="P35" s="425" t="s">
        <v>87</v>
      </c>
      <c r="Q35" s="520">
        <v>1</v>
      </c>
      <c r="R35" s="520"/>
      <c r="S35" s="97" t="s">
        <v>171</v>
      </c>
      <c r="T35" s="425" t="s">
        <v>89</v>
      </c>
      <c r="U35" s="316">
        <f t="shared" si="3"/>
        <v>240000</v>
      </c>
      <c r="V35" s="26"/>
      <c r="W35" s="26"/>
      <c r="X35" s="26">
        <v>120000</v>
      </c>
      <c r="Y35" s="26"/>
      <c r="Z35" s="26"/>
    </row>
    <row r="36" spans="1:26" ht="18.95" customHeight="1">
      <c r="A36" s="436"/>
      <c r="B36" s="98"/>
      <c r="C36" s="430"/>
      <c r="D36" s="94"/>
      <c r="E36" s="94"/>
      <c r="F36" s="155"/>
      <c r="G36" s="96"/>
      <c r="H36" s="128"/>
      <c r="I36" s="59"/>
      <c r="J36" s="59"/>
      <c r="K36" s="523" t="s">
        <v>268</v>
      </c>
      <c r="L36" s="523"/>
      <c r="M36" s="425"/>
      <c r="N36" s="425"/>
      <c r="O36" s="425">
        <v>700000</v>
      </c>
      <c r="P36" s="425" t="s">
        <v>87</v>
      </c>
      <c r="Q36" s="520">
        <v>1</v>
      </c>
      <c r="R36" s="520"/>
      <c r="S36" s="97" t="s">
        <v>171</v>
      </c>
      <c r="T36" s="425" t="s">
        <v>89</v>
      </c>
      <c r="U36" s="316">
        <f>O36*Q36</f>
        <v>700000</v>
      </c>
      <c r="V36" s="26"/>
      <c r="W36" s="26"/>
      <c r="X36" s="26"/>
      <c r="Y36" s="26"/>
      <c r="Z36" s="26"/>
    </row>
    <row r="37" spans="1:26" ht="18.95" customHeight="1">
      <c r="A37" s="436"/>
      <c r="B37" s="98"/>
      <c r="C37" s="430"/>
      <c r="D37" s="94"/>
      <c r="E37" s="94"/>
      <c r="F37" s="155"/>
      <c r="G37" s="96"/>
      <c r="H37" s="128"/>
      <c r="I37" s="59"/>
      <c r="J37" s="59"/>
      <c r="K37" s="429" t="s">
        <v>269</v>
      </c>
      <c r="L37" s="429"/>
      <c r="M37" s="425"/>
      <c r="N37" s="425"/>
      <c r="O37" s="425">
        <v>120000</v>
      </c>
      <c r="P37" s="425" t="s">
        <v>87</v>
      </c>
      <c r="Q37" s="520">
        <v>1</v>
      </c>
      <c r="R37" s="520"/>
      <c r="S37" s="97" t="s">
        <v>171</v>
      </c>
      <c r="T37" s="425" t="s">
        <v>89</v>
      </c>
      <c r="U37" s="316">
        <f>O37*Q37</f>
        <v>120000</v>
      </c>
      <c r="V37" s="26"/>
      <c r="W37" s="26"/>
      <c r="X37" s="26"/>
      <c r="Y37" s="26"/>
      <c r="Z37" s="26"/>
    </row>
    <row r="38" spans="1:26" ht="18.95" customHeight="1">
      <c r="A38" s="436"/>
      <c r="B38" s="98"/>
      <c r="C38" s="430"/>
      <c r="D38" s="94"/>
      <c r="E38" s="94"/>
      <c r="F38" s="155"/>
      <c r="G38" s="96"/>
      <c r="H38" s="128"/>
      <c r="I38" s="59"/>
      <c r="J38" s="59"/>
      <c r="K38" s="429" t="s">
        <v>267</v>
      </c>
      <c r="L38" s="429"/>
      <c r="M38" s="425"/>
      <c r="N38" s="520">
        <v>2000000</v>
      </c>
      <c r="O38" s="520"/>
      <c r="P38" s="425" t="s">
        <v>87</v>
      </c>
      <c r="Q38" s="520">
        <v>1</v>
      </c>
      <c r="R38" s="520"/>
      <c r="S38" s="97" t="s">
        <v>171</v>
      </c>
      <c r="T38" s="425" t="s">
        <v>89</v>
      </c>
      <c r="U38" s="316">
        <f t="shared" si="3"/>
        <v>2000000</v>
      </c>
      <c r="V38" s="26"/>
      <c r="W38" s="26"/>
      <c r="X38" s="26"/>
      <c r="Y38" s="26"/>
      <c r="Z38" s="332">
        <v>224000</v>
      </c>
    </row>
    <row r="39" spans="1:26" ht="18.95" customHeight="1">
      <c r="A39" s="436"/>
      <c r="B39" s="98"/>
      <c r="C39" s="421"/>
      <c r="D39" s="105"/>
      <c r="E39" s="105"/>
      <c r="F39" s="124"/>
      <c r="G39" s="106"/>
      <c r="H39" s="55"/>
      <c r="I39" s="55"/>
      <c r="J39" s="55"/>
      <c r="K39" s="549" t="s">
        <v>8</v>
      </c>
      <c r="L39" s="549"/>
      <c r="M39" s="425"/>
      <c r="N39" s="425"/>
      <c r="O39" s="425"/>
      <c r="P39" s="425"/>
      <c r="Q39" s="425"/>
      <c r="R39" s="425"/>
      <c r="S39" s="97"/>
      <c r="T39" s="425"/>
      <c r="U39" s="316">
        <f>SUM(U25:U38)</f>
        <v>13420000</v>
      </c>
      <c r="V39" s="26"/>
      <c r="W39" s="26"/>
      <c r="X39" s="26"/>
      <c r="Y39" s="26"/>
      <c r="Z39" s="26"/>
    </row>
    <row r="40" spans="1:26" ht="18.95" customHeight="1">
      <c r="A40" s="436"/>
      <c r="B40" s="367" t="s">
        <v>11</v>
      </c>
      <c r="C40" s="179" t="s">
        <v>100</v>
      </c>
      <c r="D40" s="146">
        <v>500</v>
      </c>
      <c r="E40" s="114">
        <v>500</v>
      </c>
      <c r="F40" s="115">
        <f t="shared" si="1"/>
        <v>0</v>
      </c>
      <c r="G40" s="129"/>
      <c r="H40" s="185"/>
      <c r="I40" s="185"/>
      <c r="J40" s="185"/>
      <c r="K40" s="550" t="s">
        <v>215</v>
      </c>
      <c r="L40" s="551"/>
      <c r="M40" s="432"/>
      <c r="N40" s="552">
        <v>50000</v>
      </c>
      <c r="O40" s="552"/>
      <c r="P40" s="432" t="s">
        <v>87</v>
      </c>
      <c r="Q40" s="552">
        <v>10</v>
      </c>
      <c r="R40" s="552"/>
      <c r="S40" s="122" t="s">
        <v>88</v>
      </c>
      <c r="T40" s="432" t="s">
        <v>89</v>
      </c>
      <c r="U40" s="81">
        <v>500000</v>
      </c>
      <c r="V40" s="26">
        <v>400000</v>
      </c>
      <c r="W40" s="26"/>
      <c r="X40" s="26">
        <v>400000</v>
      </c>
      <c r="Y40" s="26"/>
      <c r="Z40" s="26"/>
    </row>
    <row r="41" spans="1:26" ht="18.95" customHeight="1">
      <c r="A41" s="436"/>
      <c r="B41" s="547"/>
      <c r="C41" s="325" t="s">
        <v>101</v>
      </c>
      <c r="D41" s="94">
        <v>6420</v>
      </c>
      <c r="E41" s="94">
        <v>6406</v>
      </c>
      <c r="F41" s="95">
        <f t="shared" si="1"/>
        <v>-14</v>
      </c>
      <c r="G41" s="96"/>
      <c r="H41" s="186"/>
      <c r="I41" s="186">
        <v>840</v>
      </c>
      <c r="J41" s="186">
        <v>5566</v>
      </c>
      <c r="K41" s="553" t="s">
        <v>216</v>
      </c>
      <c r="L41" s="523"/>
      <c r="M41" s="425"/>
      <c r="N41" s="520">
        <v>775000</v>
      </c>
      <c r="O41" s="520"/>
      <c r="P41" s="97" t="s">
        <v>87</v>
      </c>
      <c r="Q41" s="520">
        <v>1</v>
      </c>
      <c r="R41" s="520"/>
      <c r="S41" s="97" t="s">
        <v>171</v>
      </c>
      <c r="T41" s="425" t="s">
        <v>89</v>
      </c>
      <c r="U41" s="316">
        <f t="shared" ref="U41" si="4">N41*Q41</f>
        <v>775000</v>
      </c>
      <c r="V41" s="26"/>
      <c r="W41" s="26"/>
      <c r="X41" s="26"/>
      <c r="Y41" s="26"/>
      <c r="Z41" s="26"/>
    </row>
    <row r="42" spans="1:26" ht="18.95" customHeight="1">
      <c r="A42" s="436"/>
      <c r="B42" s="547"/>
      <c r="C42" s="325"/>
      <c r="D42" s="94"/>
      <c r="E42" s="94"/>
      <c r="F42" s="95"/>
      <c r="G42" s="96"/>
      <c r="H42" s="186"/>
      <c r="I42" s="186"/>
      <c r="J42" s="186"/>
      <c r="K42" s="553" t="s">
        <v>217</v>
      </c>
      <c r="L42" s="523"/>
      <c r="M42" s="425"/>
      <c r="N42" s="520">
        <v>377000</v>
      </c>
      <c r="O42" s="520"/>
      <c r="P42" s="97" t="s">
        <v>87</v>
      </c>
      <c r="Q42" s="520">
        <v>1</v>
      </c>
      <c r="R42" s="520"/>
      <c r="S42" s="97" t="s">
        <v>171</v>
      </c>
      <c r="T42" s="425" t="s">
        <v>89</v>
      </c>
      <c r="U42" s="316">
        <f t="shared" si="2"/>
        <v>377000</v>
      </c>
      <c r="V42" s="26"/>
      <c r="W42" s="26"/>
      <c r="X42" s="26">
        <v>360000</v>
      </c>
      <c r="Y42" s="26"/>
      <c r="Z42" s="26"/>
    </row>
    <row r="43" spans="1:26" ht="18.95" customHeight="1">
      <c r="A43" s="436"/>
      <c r="B43" s="547"/>
      <c r="C43" s="325"/>
      <c r="D43" s="94"/>
      <c r="E43" s="94"/>
      <c r="F43" s="95"/>
      <c r="G43" s="96"/>
      <c r="H43" s="318"/>
      <c r="I43" s="186"/>
      <c r="J43" s="186"/>
      <c r="K43" s="162" t="s">
        <v>218</v>
      </c>
      <c r="L43" s="429"/>
      <c r="M43" s="425"/>
      <c r="N43" s="520">
        <v>4093050</v>
      </c>
      <c r="O43" s="520"/>
      <c r="P43" s="97" t="s">
        <v>87</v>
      </c>
      <c r="Q43" s="520">
        <v>1</v>
      </c>
      <c r="R43" s="520"/>
      <c r="S43" s="97" t="s">
        <v>102</v>
      </c>
      <c r="T43" s="425" t="s">
        <v>89</v>
      </c>
      <c r="U43" s="316">
        <f t="shared" si="2"/>
        <v>4093050</v>
      </c>
      <c r="V43" s="26"/>
      <c r="W43" s="26"/>
      <c r="X43" s="26">
        <v>232000</v>
      </c>
      <c r="Y43" s="26"/>
      <c r="Z43" s="26">
        <v>0</v>
      </c>
    </row>
    <row r="44" spans="1:26" ht="18.95" customHeight="1">
      <c r="A44" s="436"/>
      <c r="B44" s="430"/>
      <c r="C44" s="325"/>
      <c r="D44" s="94"/>
      <c r="E44" s="94"/>
      <c r="F44" s="95"/>
      <c r="G44" s="96"/>
      <c r="H44" s="186"/>
      <c r="I44" s="186"/>
      <c r="J44" s="186"/>
      <c r="K44" s="162" t="s">
        <v>248</v>
      </c>
      <c r="L44" s="429"/>
      <c r="M44" s="425"/>
      <c r="N44" s="520">
        <v>321000</v>
      </c>
      <c r="O44" s="520"/>
      <c r="P44" s="97" t="s">
        <v>87</v>
      </c>
      <c r="Q44" s="520">
        <v>1</v>
      </c>
      <c r="R44" s="520"/>
      <c r="S44" s="97" t="s">
        <v>102</v>
      </c>
      <c r="T44" s="425" t="s">
        <v>89</v>
      </c>
      <c r="U44" s="316">
        <f t="shared" si="2"/>
        <v>321000</v>
      </c>
      <c r="V44" s="26"/>
      <c r="W44" s="26"/>
      <c r="X44" s="26"/>
      <c r="Y44" s="26"/>
      <c r="Z44" s="26">
        <v>200000</v>
      </c>
    </row>
    <row r="45" spans="1:26" ht="18.95" customHeight="1">
      <c r="A45" s="436"/>
      <c r="B45" s="430"/>
      <c r="C45" s="325"/>
      <c r="D45" s="94"/>
      <c r="E45" s="94"/>
      <c r="F45" s="95"/>
      <c r="G45" s="96"/>
      <c r="H45" s="186"/>
      <c r="I45" s="186"/>
      <c r="J45" s="186"/>
      <c r="K45" s="162" t="s">
        <v>271</v>
      </c>
      <c r="L45" s="429"/>
      <c r="M45" s="425"/>
      <c r="N45" s="425"/>
      <c r="O45" s="425">
        <v>240000</v>
      </c>
      <c r="P45" s="97" t="s">
        <v>87</v>
      </c>
      <c r="Q45" s="425"/>
      <c r="R45" s="425">
        <v>1</v>
      </c>
      <c r="S45" s="97" t="s">
        <v>102</v>
      </c>
      <c r="T45" s="425" t="s">
        <v>89</v>
      </c>
      <c r="U45" s="316">
        <f>O45*R45</f>
        <v>240000</v>
      </c>
      <c r="V45" s="26"/>
      <c r="W45" s="26"/>
      <c r="X45" s="26"/>
      <c r="Y45" s="26"/>
      <c r="Z45" s="26"/>
    </row>
    <row r="46" spans="1:26" ht="18.95" customHeight="1">
      <c r="A46" s="436"/>
      <c r="B46" s="430"/>
      <c r="C46" s="325"/>
      <c r="D46" s="94"/>
      <c r="E46" s="94"/>
      <c r="F46" s="95"/>
      <c r="G46" s="96"/>
      <c r="H46" s="186"/>
      <c r="I46" s="186"/>
      <c r="J46" s="186"/>
      <c r="K46" s="162" t="s">
        <v>270</v>
      </c>
      <c r="L46" s="429"/>
      <c r="M46" s="425"/>
      <c r="N46" s="425"/>
      <c r="O46" s="425">
        <v>600000</v>
      </c>
      <c r="P46" s="97" t="s">
        <v>87</v>
      </c>
      <c r="Q46" s="425"/>
      <c r="R46" s="425">
        <v>1</v>
      </c>
      <c r="S46" s="97" t="s">
        <v>102</v>
      </c>
      <c r="T46" s="425" t="s">
        <v>89</v>
      </c>
      <c r="U46" s="316">
        <f>O46*R46</f>
        <v>600000</v>
      </c>
      <c r="V46" s="26"/>
      <c r="W46" s="26"/>
      <c r="X46" s="26"/>
      <c r="Y46" s="26"/>
      <c r="Z46" s="26"/>
    </row>
    <row r="47" spans="1:26" ht="18.95" customHeight="1">
      <c r="A47" s="436"/>
      <c r="B47" s="430"/>
      <c r="C47" s="325"/>
      <c r="D47" s="94"/>
      <c r="E47" s="94"/>
      <c r="F47" s="95"/>
      <c r="G47" s="96"/>
      <c r="H47" s="186"/>
      <c r="I47" s="186"/>
      <c r="J47" s="186"/>
      <c r="K47" s="162" t="s">
        <v>8</v>
      </c>
      <c r="L47" s="429"/>
      <c r="M47" s="425"/>
      <c r="N47" s="425"/>
      <c r="O47" s="425"/>
      <c r="P47" s="97"/>
      <c r="Q47" s="425"/>
      <c r="R47" s="425"/>
      <c r="S47" s="97"/>
      <c r="T47" s="425"/>
      <c r="U47" s="316">
        <f>SUM(U41:U46)</f>
        <v>6406050</v>
      </c>
      <c r="V47" s="26"/>
      <c r="W47" s="26"/>
      <c r="X47" s="26"/>
      <c r="Y47" s="26"/>
      <c r="Z47" s="26"/>
    </row>
    <row r="48" spans="1:26" ht="18.95" customHeight="1">
      <c r="A48" s="436"/>
      <c r="B48" s="430"/>
      <c r="C48" s="367" t="s">
        <v>103</v>
      </c>
      <c r="D48" s="108">
        <v>1500</v>
      </c>
      <c r="E48" s="145">
        <v>1500</v>
      </c>
      <c r="F48" s="126">
        <f t="shared" si="1"/>
        <v>0</v>
      </c>
      <c r="G48" s="110"/>
      <c r="H48" s="57"/>
      <c r="I48" s="57"/>
      <c r="J48" s="401">
        <v>1500</v>
      </c>
      <c r="K48" s="521" t="s">
        <v>104</v>
      </c>
      <c r="L48" s="521"/>
      <c r="M48" s="422"/>
      <c r="N48" s="522">
        <v>1000000</v>
      </c>
      <c r="O48" s="522"/>
      <c r="P48" s="422" t="s">
        <v>87</v>
      </c>
      <c r="Q48" s="522">
        <v>10</v>
      </c>
      <c r="R48" s="522"/>
      <c r="S48" s="111" t="s">
        <v>88</v>
      </c>
      <c r="T48" s="422" t="s">
        <v>89</v>
      </c>
      <c r="U48" s="92">
        <f t="shared" si="2"/>
        <v>10000000</v>
      </c>
      <c r="V48" s="26">
        <v>600000</v>
      </c>
      <c r="W48" s="26"/>
      <c r="X48" s="26">
        <v>600000</v>
      </c>
      <c r="Y48" s="26"/>
      <c r="Z48" s="26"/>
    </row>
    <row r="49" spans="1:27" ht="22.5" customHeight="1">
      <c r="A49" s="436"/>
      <c r="B49" s="430"/>
      <c r="C49" s="421"/>
      <c r="D49" s="105"/>
      <c r="E49" s="172"/>
      <c r="F49" s="124"/>
      <c r="G49" s="106"/>
      <c r="H49" s="55"/>
      <c r="I49" s="55"/>
      <c r="J49" s="400"/>
      <c r="K49" s="523" t="s">
        <v>219</v>
      </c>
      <c r="L49" s="523"/>
      <c r="M49" s="425"/>
      <c r="N49" s="520">
        <v>500000</v>
      </c>
      <c r="O49" s="520"/>
      <c r="P49" s="425" t="s">
        <v>87</v>
      </c>
      <c r="Q49" s="520">
        <v>1</v>
      </c>
      <c r="R49" s="520"/>
      <c r="S49" s="97" t="s">
        <v>207</v>
      </c>
      <c r="T49" s="425" t="s">
        <v>89</v>
      </c>
      <c r="U49" s="316">
        <f t="shared" si="2"/>
        <v>500000</v>
      </c>
      <c r="V49" s="26"/>
      <c r="W49" s="26"/>
      <c r="X49" s="26"/>
      <c r="Y49" s="26"/>
      <c r="Z49" s="26"/>
    </row>
    <row r="50" spans="1:27" ht="18.95" customHeight="1">
      <c r="A50" s="436"/>
      <c r="B50" s="547"/>
      <c r="C50" s="367" t="s">
        <v>105</v>
      </c>
      <c r="D50" s="173">
        <v>7200</v>
      </c>
      <c r="E50" s="108">
        <v>6200</v>
      </c>
      <c r="F50" s="126">
        <f t="shared" si="1"/>
        <v>-1000</v>
      </c>
      <c r="G50" s="110"/>
      <c r="H50" s="57"/>
      <c r="I50" s="57">
        <v>6200</v>
      </c>
      <c r="J50" s="57"/>
      <c r="K50" s="555" t="s">
        <v>220</v>
      </c>
      <c r="L50" s="521"/>
      <c r="M50" s="521"/>
      <c r="N50" s="522">
        <v>100000</v>
      </c>
      <c r="O50" s="522"/>
      <c r="P50" s="422" t="s">
        <v>87</v>
      </c>
      <c r="Q50" s="522">
        <v>10</v>
      </c>
      <c r="R50" s="522"/>
      <c r="S50" s="111" t="s">
        <v>102</v>
      </c>
      <c r="T50" s="422" t="s">
        <v>89</v>
      </c>
      <c r="U50" s="321">
        <f t="shared" si="2"/>
        <v>1000000</v>
      </c>
      <c r="V50" s="26">
        <v>300000</v>
      </c>
      <c r="W50" s="26"/>
      <c r="X50" s="332">
        <v>500000</v>
      </c>
      <c r="Y50" s="26"/>
      <c r="Z50" s="26"/>
    </row>
    <row r="51" spans="1:27" ht="18.95" customHeight="1">
      <c r="A51" s="436"/>
      <c r="B51" s="547"/>
      <c r="C51" s="430"/>
      <c r="D51" s="94"/>
      <c r="E51" s="94"/>
      <c r="F51" s="155"/>
      <c r="G51" s="96"/>
      <c r="H51" s="59"/>
      <c r="I51" s="59"/>
      <c r="J51" s="59"/>
      <c r="K51" s="162" t="s">
        <v>221</v>
      </c>
      <c r="L51" s="429"/>
      <c r="M51" s="425"/>
      <c r="N51" s="520">
        <v>100000</v>
      </c>
      <c r="O51" s="520"/>
      <c r="P51" s="425" t="s">
        <v>87</v>
      </c>
      <c r="Q51" s="520">
        <v>10</v>
      </c>
      <c r="R51" s="520"/>
      <c r="S51" s="97" t="s">
        <v>102</v>
      </c>
      <c r="T51" s="425" t="s">
        <v>89</v>
      </c>
      <c r="U51" s="316">
        <f t="shared" si="2"/>
        <v>1000000</v>
      </c>
      <c r="V51" s="26"/>
      <c r="W51" s="26"/>
      <c r="X51" s="26">
        <v>400000</v>
      </c>
      <c r="Y51" s="26"/>
      <c r="Z51" s="26"/>
    </row>
    <row r="52" spans="1:27" ht="18.95" customHeight="1">
      <c r="A52" s="436"/>
      <c r="B52" s="547"/>
      <c r="C52" s="430"/>
      <c r="D52" s="94"/>
      <c r="E52" s="94"/>
      <c r="F52" s="155"/>
      <c r="G52" s="96"/>
      <c r="H52" s="59"/>
      <c r="I52" s="59"/>
      <c r="J52" s="59"/>
      <c r="K52" s="162" t="s">
        <v>222</v>
      </c>
      <c r="L52" s="429"/>
      <c r="M52" s="425"/>
      <c r="N52" s="520">
        <v>750000</v>
      </c>
      <c r="O52" s="520"/>
      <c r="P52" s="425" t="s">
        <v>87</v>
      </c>
      <c r="Q52" s="520">
        <v>2</v>
      </c>
      <c r="R52" s="520"/>
      <c r="S52" s="97" t="s">
        <v>102</v>
      </c>
      <c r="T52" s="425" t="s">
        <v>89</v>
      </c>
      <c r="U52" s="316">
        <f t="shared" si="2"/>
        <v>1500000</v>
      </c>
      <c r="V52" s="26"/>
      <c r="W52" s="26"/>
      <c r="X52" s="26">
        <v>200000</v>
      </c>
      <c r="Y52" s="26"/>
      <c r="Z52" s="26"/>
    </row>
    <row r="53" spans="1:27" ht="18.95" customHeight="1">
      <c r="A53" s="436"/>
      <c r="B53" s="547"/>
      <c r="C53" s="430"/>
      <c r="D53" s="94"/>
      <c r="E53" s="94"/>
      <c r="F53" s="155"/>
      <c r="G53" s="96"/>
      <c r="H53" s="59"/>
      <c r="I53" s="59"/>
      <c r="J53" s="59"/>
      <c r="K53" s="162" t="s">
        <v>225</v>
      </c>
      <c r="L53" s="429"/>
      <c r="M53" s="425"/>
      <c r="N53" s="520">
        <v>1000000</v>
      </c>
      <c r="O53" s="520"/>
      <c r="P53" s="425" t="s">
        <v>87</v>
      </c>
      <c r="Q53" s="520">
        <v>1</v>
      </c>
      <c r="R53" s="520"/>
      <c r="S53" s="97" t="s">
        <v>102</v>
      </c>
      <c r="T53" s="425" t="s">
        <v>89</v>
      </c>
      <c r="U53" s="316">
        <f t="shared" si="2"/>
        <v>1000000</v>
      </c>
      <c r="V53" s="26"/>
      <c r="W53" s="26"/>
      <c r="X53" s="26">
        <v>600000</v>
      </c>
      <c r="Y53" s="26"/>
      <c r="Z53" s="26"/>
    </row>
    <row r="54" spans="1:27" ht="18.95" customHeight="1">
      <c r="A54" s="436"/>
      <c r="B54" s="547"/>
      <c r="C54" s="430"/>
      <c r="D54" s="94"/>
      <c r="E54" s="94"/>
      <c r="F54" s="155"/>
      <c r="G54" s="96"/>
      <c r="H54" s="59"/>
      <c r="I54" s="59"/>
      <c r="J54" s="59"/>
      <c r="K54" s="553" t="s">
        <v>223</v>
      </c>
      <c r="L54" s="523"/>
      <c r="M54" s="425"/>
      <c r="N54" s="520">
        <v>100000</v>
      </c>
      <c r="O54" s="520"/>
      <c r="P54" s="425" t="s">
        <v>87</v>
      </c>
      <c r="Q54" s="520">
        <v>12</v>
      </c>
      <c r="R54" s="520"/>
      <c r="S54" s="97" t="s">
        <v>171</v>
      </c>
      <c r="T54" s="425" t="s">
        <v>89</v>
      </c>
      <c r="U54" s="316">
        <f t="shared" ref="U54:U55" si="5">N54*Q54</f>
        <v>1200000</v>
      </c>
      <c r="V54" s="26">
        <v>600000</v>
      </c>
      <c r="W54" s="26">
        <v>100000</v>
      </c>
      <c r="X54" s="26">
        <v>500000</v>
      </c>
      <c r="Y54" s="26"/>
      <c r="Z54" s="26"/>
    </row>
    <row r="55" spans="1:27" ht="18.95" customHeight="1">
      <c r="A55" s="436"/>
      <c r="B55" s="547"/>
      <c r="C55" s="430"/>
      <c r="D55" s="94"/>
      <c r="E55" s="94"/>
      <c r="F55" s="155"/>
      <c r="G55" s="96"/>
      <c r="H55" s="59"/>
      <c r="I55" s="59"/>
      <c r="J55" s="59"/>
      <c r="K55" s="428" t="s">
        <v>224</v>
      </c>
      <c r="L55" s="429"/>
      <c r="M55" s="425"/>
      <c r="N55" s="520">
        <v>500000</v>
      </c>
      <c r="O55" s="520"/>
      <c r="P55" s="425" t="s">
        <v>87</v>
      </c>
      <c r="Q55" s="520">
        <v>1</v>
      </c>
      <c r="R55" s="520"/>
      <c r="S55" s="97" t="s">
        <v>171</v>
      </c>
      <c r="T55" s="425" t="s">
        <v>89</v>
      </c>
      <c r="U55" s="316">
        <f t="shared" si="5"/>
        <v>500000</v>
      </c>
      <c r="V55" s="26"/>
      <c r="W55" s="26"/>
      <c r="X55" s="26"/>
      <c r="Y55" s="26"/>
      <c r="Z55" s="26"/>
    </row>
    <row r="56" spans="1:27" ht="18.95" customHeight="1">
      <c r="A56" s="112"/>
      <c r="B56" s="556"/>
      <c r="C56" s="430"/>
      <c r="D56" s="105"/>
      <c r="E56" s="105"/>
      <c r="F56" s="124"/>
      <c r="G56" s="106"/>
      <c r="H56" s="55"/>
      <c r="I56" s="55"/>
      <c r="J56" s="55"/>
      <c r="K56" s="557" t="s">
        <v>175</v>
      </c>
      <c r="L56" s="549"/>
      <c r="M56" s="427"/>
      <c r="N56" s="524"/>
      <c r="O56" s="524"/>
      <c r="P56" s="427"/>
      <c r="Q56" s="524"/>
      <c r="R56" s="524"/>
      <c r="S56" s="107"/>
      <c r="T56" s="427"/>
      <c r="U56" s="437">
        <f>SUM(U50:U55)</f>
        <v>6200000</v>
      </c>
      <c r="V56" s="26"/>
      <c r="W56" s="26"/>
      <c r="X56" s="332"/>
      <c r="Y56" s="26"/>
      <c r="Z56" s="26"/>
    </row>
    <row r="57" spans="1:27" ht="21" customHeight="1">
      <c r="A57" s="554" t="s">
        <v>59</v>
      </c>
      <c r="B57" s="327" t="s">
        <v>60</v>
      </c>
      <c r="C57" s="147"/>
      <c r="D57" s="146">
        <f>SUM(D58:D60)</f>
        <v>5207</v>
      </c>
      <c r="E57" s="146">
        <f>SUM(E58:E60)</f>
        <v>5207</v>
      </c>
      <c r="F57" s="302">
        <f t="shared" si="1"/>
        <v>0</v>
      </c>
      <c r="G57" s="129">
        <f>E57/E5*100</f>
        <v>1.1495775462579672</v>
      </c>
      <c r="H57" s="185"/>
      <c r="I57" s="185"/>
      <c r="J57" s="146"/>
      <c r="K57" s="162"/>
      <c r="L57" s="429"/>
      <c r="M57" s="425"/>
      <c r="N57" s="425"/>
      <c r="O57" s="425"/>
      <c r="P57" s="425"/>
      <c r="Q57" s="425"/>
      <c r="R57" s="425"/>
      <c r="S57" s="97"/>
      <c r="T57" s="425"/>
      <c r="U57" s="316"/>
      <c r="V57" s="26"/>
      <c r="W57" s="26"/>
      <c r="X57" s="26"/>
      <c r="Y57" s="26"/>
      <c r="Z57" s="26"/>
    </row>
    <row r="58" spans="1:27" ht="21" customHeight="1">
      <c r="A58" s="554"/>
      <c r="B58" s="430"/>
      <c r="C58" s="367" t="s">
        <v>60</v>
      </c>
      <c r="D58" s="173">
        <v>2000</v>
      </c>
      <c r="E58" s="173">
        <v>2000</v>
      </c>
      <c r="F58" s="109">
        <f t="shared" si="1"/>
        <v>0</v>
      </c>
      <c r="G58" s="110"/>
      <c r="H58" s="189"/>
      <c r="I58" s="187"/>
      <c r="J58" s="189">
        <v>2000</v>
      </c>
      <c r="K58" s="555" t="s">
        <v>60</v>
      </c>
      <c r="L58" s="521"/>
      <c r="M58" s="422"/>
      <c r="N58" s="522">
        <v>2000000</v>
      </c>
      <c r="O58" s="522"/>
      <c r="P58" s="422" t="s">
        <v>206</v>
      </c>
      <c r="Q58" s="522">
        <v>1</v>
      </c>
      <c r="R58" s="522"/>
      <c r="S58" s="111" t="s">
        <v>207</v>
      </c>
      <c r="T58" s="422" t="s">
        <v>208</v>
      </c>
      <c r="U58" s="92">
        <f t="shared" ref="U58:U59" si="6">N58*Q58</f>
        <v>2000000</v>
      </c>
      <c r="V58" s="26"/>
      <c r="W58" s="26"/>
      <c r="X58" s="26"/>
      <c r="Y58" s="26"/>
      <c r="Z58" s="26"/>
    </row>
    <row r="59" spans="1:27" ht="21" customHeight="1">
      <c r="A59" s="117"/>
      <c r="B59" s="430"/>
      <c r="C59" s="367" t="s">
        <v>106</v>
      </c>
      <c r="D59" s="173">
        <v>1707</v>
      </c>
      <c r="E59" s="173">
        <v>1707</v>
      </c>
      <c r="F59" s="109">
        <f t="shared" si="1"/>
        <v>0</v>
      </c>
      <c r="G59" s="110"/>
      <c r="H59" s="189"/>
      <c r="I59" s="187"/>
      <c r="J59" s="189">
        <v>1707</v>
      </c>
      <c r="K59" s="555" t="s">
        <v>226</v>
      </c>
      <c r="L59" s="521"/>
      <c r="M59" s="422"/>
      <c r="N59" s="522">
        <v>1707000</v>
      </c>
      <c r="O59" s="522"/>
      <c r="P59" s="422" t="s">
        <v>87</v>
      </c>
      <c r="Q59" s="522">
        <v>1</v>
      </c>
      <c r="R59" s="522"/>
      <c r="S59" s="111" t="s">
        <v>102</v>
      </c>
      <c r="T59" s="422" t="s">
        <v>89</v>
      </c>
      <c r="U59" s="321">
        <f t="shared" si="6"/>
        <v>1707000</v>
      </c>
      <c r="V59" s="332">
        <v>1500000</v>
      </c>
      <c r="W59" s="26"/>
      <c r="X59" s="332">
        <v>2000000</v>
      </c>
      <c r="Y59" s="26"/>
      <c r="Z59" s="26"/>
    </row>
    <row r="60" spans="1:27" ht="21" customHeight="1">
      <c r="A60" s="118"/>
      <c r="B60" s="430"/>
      <c r="C60" s="433" t="s">
        <v>227</v>
      </c>
      <c r="D60" s="173">
        <v>1500</v>
      </c>
      <c r="E60" s="108">
        <v>1500</v>
      </c>
      <c r="F60" s="109">
        <f t="shared" ref="F60:F78" si="7">E60-D60</f>
        <v>0</v>
      </c>
      <c r="G60" s="110"/>
      <c r="H60" s="189"/>
      <c r="I60" s="187">
        <v>1500</v>
      </c>
      <c r="J60" s="189"/>
      <c r="K60" s="555" t="s">
        <v>227</v>
      </c>
      <c r="L60" s="521"/>
      <c r="M60" s="521"/>
      <c r="N60" s="522">
        <v>1500000</v>
      </c>
      <c r="O60" s="522"/>
      <c r="P60" s="422" t="s">
        <v>87</v>
      </c>
      <c r="Q60" s="522">
        <v>1</v>
      </c>
      <c r="R60" s="522"/>
      <c r="S60" s="111" t="s">
        <v>102</v>
      </c>
      <c r="T60" s="422" t="s">
        <v>89</v>
      </c>
      <c r="U60" s="92">
        <f t="shared" ref="U60" si="8">N60*Q60</f>
        <v>1500000</v>
      </c>
      <c r="V60" s="26"/>
      <c r="W60" s="26"/>
      <c r="X60" s="26">
        <v>3000000</v>
      </c>
      <c r="Y60" s="26"/>
      <c r="Z60" s="26"/>
    </row>
    <row r="61" spans="1:27" ht="21" customHeight="1">
      <c r="A61" s="329" t="s">
        <v>62</v>
      </c>
      <c r="B61" s="147"/>
      <c r="C61" s="147"/>
      <c r="D61" s="146">
        <f>D62</f>
        <v>2500</v>
      </c>
      <c r="E61" s="146">
        <f>E62</f>
        <v>2500</v>
      </c>
      <c r="F61" s="302">
        <f t="shared" si="7"/>
        <v>0</v>
      </c>
      <c r="G61" s="129">
        <f>E61/E5*100</f>
        <v>0.55193851846455122</v>
      </c>
      <c r="H61" s="185"/>
      <c r="I61" s="185"/>
      <c r="J61" s="185"/>
      <c r="K61" s="161"/>
      <c r="L61" s="431"/>
      <c r="M61" s="432"/>
      <c r="N61" s="432"/>
      <c r="O61" s="432"/>
      <c r="P61" s="432"/>
      <c r="Q61" s="432"/>
      <c r="R61" s="432"/>
      <c r="S61" s="122"/>
      <c r="T61" s="432"/>
      <c r="U61" s="81"/>
      <c r="V61" s="26"/>
      <c r="W61" s="26"/>
      <c r="X61" s="26"/>
      <c r="Y61" s="26"/>
      <c r="Z61" s="26"/>
    </row>
    <row r="62" spans="1:27" s="26" customFormat="1" ht="22.5" customHeight="1">
      <c r="A62" s="436"/>
      <c r="B62" s="367" t="s">
        <v>191</v>
      </c>
      <c r="C62" s="113"/>
      <c r="D62" s="114">
        <f>SUM(D63:D63)</f>
        <v>2500</v>
      </c>
      <c r="E62" s="114">
        <f>SUM(E63:E63)</f>
        <v>2500</v>
      </c>
      <c r="F62" s="123">
        <f t="shared" si="7"/>
        <v>0</v>
      </c>
      <c r="G62" s="119"/>
      <c r="H62" s="188"/>
      <c r="I62" s="188"/>
      <c r="J62" s="188"/>
      <c r="K62" s="566"/>
      <c r="L62" s="567"/>
      <c r="M62" s="567"/>
      <c r="N62" s="567"/>
      <c r="O62" s="567"/>
      <c r="P62" s="567"/>
      <c r="Q62" s="567"/>
      <c r="R62" s="567"/>
      <c r="S62" s="567"/>
      <c r="T62" s="567"/>
      <c r="U62" s="568"/>
      <c r="AA62" s="25"/>
    </row>
    <row r="63" spans="1:27" s="26" customFormat="1" ht="17.100000000000001" customHeight="1">
      <c r="A63" s="436"/>
      <c r="B63" s="430"/>
      <c r="C63" s="121" t="s">
        <v>62</v>
      </c>
      <c r="D63" s="128">
        <v>2500</v>
      </c>
      <c r="E63" s="128">
        <v>2500</v>
      </c>
      <c r="F63" s="95">
        <f t="shared" si="7"/>
        <v>0</v>
      </c>
      <c r="G63" s="96"/>
      <c r="H63" s="186"/>
      <c r="I63" s="186">
        <v>2500</v>
      </c>
      <c r="J63" s="186"/>
      <c r="K63" s="162" t="s">
        <v>228</v>
      </c>
      <c r="L63" s="429"/>
      <c r="M63" s="425"/>
      <c r="N63" s="520">
        <v>1000000</v>
      </c>
      <c r="O63" s="520"/>
      <c r="P63" s="425" t="s">
        <v>87</v>
      </c>
      <c r="Q63" s="520">
        <v>1</v>
      </c>
      <c r="R63" s="520"/>
      <c r="S63" s="97" t="s">
        <v>88</v>
      </c>
      <c r="T63" s="425" t="s">
        <v>89</v>
      </c>
      <c r="U63" s="316">
        <f t="shared" ref="U63:U65" si="9">N63*Q63</f>
        <v>1000000</v>
      </c>
      <c r="X63" s="332">
        <v>2000000</v>
      </c>
      <c r="Y63" s="26">
        <v>400000</v>
      </c>
    </row>
    <row r="64" spans="1:27" s="26" customFormat="1" ht="17.100000000000001" customHeight="1">
      <c r="A64" s="436"/>
      <c r="B64" s="430"/>
      <c r="C64" s="121"/>
      <c r="D64" s="94"/>
      <c r="E64" s="94"/>
      <c r="F64" s="95">
        <f t="shared" si="7"/>
        <v>0</v>
      </c>
      <c r="G64" s="96"/>
      <c r="H64" s="186"/>
      <c r="I64" s="318"/>
      <c r="J64" s="186"/>
      <c r="K64" s="162" t="s">
        <v>229</v>
      </c>
      <c r="L64" s="429"/>
      <c r="M64" s="425"/>
      <c r="N64" s="520">
        <v>500000</v>
      </c>
      <c r="O64" s="520"/>
      <c r="P64" s="425" t="s">
        <v>87</v>
      </c>
      <c r="Q64" s="520">
        <v>1</v>
      </c>
      <c r="R64" s="520"/>
      <c r="S64" s="97" t="s">
        <v>102</v>
      </c>
      <c r="T64" s="425" t="s">
        <v>89</v>
      </c>
      <c r="U64" s="316">
        <f t="shared" si="9"/>
        <v>500000</v>
      </c>
      <c r="X64" s="332">
        <v>2000000</v>
      </c>
      <c r="Y64" s="26">
        <v>620000</v>
      </c>
    </row>
    <row r="65" spans="1:27" s="26" customFormat="1" ht="17.100000000000001" customHeight="1">
      <c r="A65" s="436"/>
      <c r="B65" s="430"/>
      <c r="C65" s="121"/>
      <c r="D65" s="94"/>
      <c r="E65" s="94"/>
      <c r="F65" s="95">
        <f t="shared" si="7"/>
        <v>0</v>
      </c>
      <c r="G65" s="96"/>
      <c r="H65" s="186"/>
      <c r="I65" s="318"/>
      <c r="J65" s="186"/>
      <c r="K65" s="162" t="s">
        <v>230</v>
      </c>
      <c r="L65" s="429"/>
      <c r="M65" s="425"/>
      <c r="N65" s="520">
        <v>1000000</v>
      </c>
      <c r="O65" s="520"/>
      <c r="P65" s="425" t="s">
        <v>87</v>
      </c>
      <c r="Q65" s="520">
        <v>1</v>
      </c>
      <c r="R65" s="520"/>
      <c r="S65" s="97" t="s">
        <v>102</v>
      </c>
      <c r="T65" s="425" t="s">
        <v>89</v>
      </c>
      <c r="U65" s="316">
        <f t="shared" si="9"/>
        <v>1000000</v>
      </c>
      <c r="X65" s="26">
        <v>250000</v>
      </c>
      <c r="Y65" s="26">
        <v>150000</v>
      </c>
      <c r="AA65" s="26">
        <v>300000</v>
      </c>
    </row>
    <row r="66" spans="1:27" s="26" customFormat="1" ht="19.5" customHeight="1">
      <c r="A66" s="436"/>
      <c r="B66" s="430"/>
      <c r="C66" s="121"/>
      <c r="D66" s="94"/>
      <c r="E66" s="94"/>
      <c r="F66" s="95">
        <f t="shared" si="7"/>
        <v>0</v>
      </c>
      <c r="G66" s="96"/>
      <c r="H66" s="186"/>
      <c r="I66" s="186"/>
      <c r="J66" s="186"/>
      <c r="K66" s="382" t="s">
        <v>8</v>
      </c>
      <c r="L66" s="424"/>
      <c r="M66" s="424"/>
      <c r="N66" s="425"/>
      <c r="O66" s="425"/>
      <c r="P66" s="425"/>
      <c r="Q66" s="425"/>
      <c r="R66" s="425"/>
      <c r="S66" s="97"/>
      <c r="T66" s="425"/>
      <c r="U66" s="316">
        <f>SUM(U63:U65)</f>
        <v>2500000</v>
      </c>
    </row>
    <row r="67" spans="1:27" s="26" customFormat="1" ht="19.5" customHeight="1">
      <c r="A67" s="393" t="s">
        <v>193</v>
      </c>
      <c r="B67" s="113"/>
      <c r="C67" s="384"/>
      <c r="D67" s="114">
        <f>D68</f>
        <v>29426</v>
      </c>
      <c r="E67" s="114">
        <f>E68</f>
        <v>29426</v>
      </c>
      <c r="F67" s="123"/>
      <c r="G67" s="116">
        <f>E67/E5*100</f>
        <v>6.4965371377351531</v>
      </c>
      <c r="H67" s="52"/>
      <c r="I67" s="52"/>
      <c r="J67" s="52"/>
      <c r="K67" s="385"/>
      <c r="L67" s="386"/>
      <c r="M67" s="386"/>
      <c r="N67" s="422"/>
      <c r="O67" s="422"/>
      <c r="P67" s="422"/>
      <c r="Q67" s="422"/>
      <c r="R67" s="422"/>
      <c r="S67" s="111"/>
      <c r="T67" s="422"/>
      <c r="U67" s="92"/>
    </row>
    <row r="68" spans="1:27" s="26" customFormat="1" ht="19.5" customHeight="1">
      <c r="A68" s="394"/>
      <c r="B68" s="388" t="s">
        <v>193</v>
      </c>
      <c r="C68" s="384"/>
      <c r="D68" s="114">
        <f>SUM(D69:D69)</f>
        <v>29426</v>
      </c>
      <c r="E68" s="114">
        <f>SUM(E69:E69)</f>
        <v>29426</v>
      </c>
      <c r="F68" s="123"/>
      <c r="G68" s="116"/>
      <c r="H68" s="52"/>
      <c r="I68" s="52"/>
      <c r="J68" s="52"/>
      <c r="K68" s="385"/>
      <c r="L68" s="386"/>
      <c r="M68" s="386"/>
      <c r="N68" s="422"/>
      <c r="O68" s="422"/>
      <c r="P68" s="422"/>
      <c r="Q68" s="422"/>
      <c r="R68" s="422"/>
      <c r="S68" s="111"/>
      <c r="T68" s="422"/>
      <c r="U68" s="92"/>
    </row>
    <row r="69" spans="1:27" s="26" customFormat="1" ht="19.5" customHeight="1">
      <c r="A69" s="394"/>
      <c r="B69" s="120"/>
      <c r="C69" s="125" t="s">
        <v>231</v>
      </c>
      <c r="D69" s="108">
        <v>29426</v>
      </c>
      <c r="E69" s="108">
        <v>29426</v>
      </c>
      <c r="F69" s="126"/>
      <c r="G69" s="110"/>
      <c r="H69" s="370"/>
      <c r="I69" s="57"/>
      <c r="J69" s="108">
        <v>29426</v>
      </c>
      <c r="K69" s="383" t="s">
        <v>232</v>
      </c>
      <c r="L69" s="424"/>
      <c r="M69" s="424"/>
      <c r="N69" s="425"/>
      <c r="O69" s="425">
        <v>4426000</v>
      </c>
      <c r="P69" s="425" t="s">
        <v>206</v>
      </c>
      <c r="Q69" s="425"/>
      <c r="R69" s="425">
        <v>1</v>
      </c>
      <c r="S69" s="97" t="s">
        <v>207</v>
      </c>
      <c r="T69" s="425" t="s">
        <v>208</v>
      </c>
      <c r="U69" s="316">
        <v>4040000</v>
      </c>
    </row>
    <row r="70" spans="1:27" s="26" customFormat="1" ht="19.5" customHeight="1">
      <c r="A70" s="394"/>
      <c r="B70" s="120"/>
      <c r="C70" s="121"/>
      <c r="D70" s="94"/>
      <c r="E70" s="94"/>
      <c r="F70" s="155"/>
      <c r="G70" s="96"/>
      <c r="H70" s="370"/>
      <c r="I70" s="59"/>
      <c r="J70" s="59"/>
      <c r="K70" s="383" t="s">
        <v>233</v>
      </c>
      <c r="L70" s="424"/>
      <c r="M70" s="424"/>
      <c r="N70" s="425"/>
      <c r="O70" s="425">
        <v>5000000</v>
      </c>
      <c r="P70" s="425" t="s">
        <v>206</v>
      </c>
      <c r="Q70" s="425"/>
      <c r="R70" s="425">
        <v>1</v>
      </c>
      <c r="S70" s="97" t="s">
        <v>207</v>
      </c>
      <c r="T70" s="425" t="s">
        <v>208</v>
      </c>
      <c r="U70" s="316">
        <v>5300000</v>
      </c>
    </row>
    <row r="71" spans="1:27" s="26" customFormat="1" ht="19.5" customHeight="1">
      <c r="A71" s="394"/>
      <c r="B71" s="120"/>
      <c r="C71" s="121"/>
      <c r="D71" s="94"/>
      <c r="E71" s="94"/>
      <c r="F71" s="155"/>
      <c r="G71" s="96"/>
      <c r="H71" s="370"/>
      <c r="I71" s="59"/>
      <c r="J71" s="59"/>
      <c r="K71" s="569" t="s">
        <v>234</v>
      </c>
      <c r="L71" s="569"/>
      <c r="M71" s="424"/>
      <c r="N71" s="425"/>
      <c r="O71" s="425">
        <v>5000000</v>
      </c>
      <c r="P71" s="425" t="s">
        <v>206</v>
      </c>
      <c r="Q71" s="425"/>
      <c r="R71" s="425">
        <v>1</v>
      </c>
      <c r="S71" s="97" t="s">
        <v>207</v>
      </c>
      <c r="T71" s="425" t="s">
        <v>208</v>
      </c>
      <c r="U71" s="316">
        <v>7500000</v>
      </c>
    </row>
    <row r="72" spans="1:27" s="26" customFormat="1" ht="19.5" customHeight="1">
      <c r="A72" s="394"/>
      <c r="B72" s="120"/>
      <c r="C72" s="121"/>
      <c r="D72" s="94"/>
      <c r="E72" s="94"/>
      <c r="F72" s="155"/>
      <c r="G72" s="96"/>
      <c r="H72" s="370"/>
      <c r="I72" s="59"/>
      <c r="J72" s="59"/>
      <c r="K72" s="569" t="s">
        <v>235</v>
      </c>
      <c r="L72" s="569"/>
      <c r="M72" s="424"/>
      <c r="N72" s="425"/>
      <c r="O72" s="425">
        <v>5000000</v>
      </c>
      <c r="P72" s="425" t="s">
        <v>206</v>
      </c>
      <c r="Q72" s="425"/>
      <c r="R72" s="425">
        <v>1</v>
      </c>
      <c r="S72" s="97" t="s">
        <v>207</v>
      </c>
      <c r="T72" s="425" t="s">
        <v>208</v>
      </c>
      <c r="U72" s="316">
        <v>5000000</v>
      </c>
    </row>
    <row r="73" spans="1:27" s="26" customFormat="1" ht="19.5" customHeight="1">
      <c r="A73" s="394"/>
      <c r="B73" s="120"/>
      <c r="C73" s="121"/>
      <c r="D73" s="94"/>
      <c r="E73" s="94"/>
      <c r="F73" s="155"/>
      <c r="G73" s="96"/>
      <c r="H73" s="370"/>
      <c r="I73" s="59"/>
      <c r="J73" s="59"/>
      <c r="K73" s="383" t="s">
        <v>236</v>
      </c>
      <c r="L73" s="424"/>
      <c r="M73" s="424"/>
      <c r="N73" s="425"/>
      <c r="O73" s="425">
        <v>10000000</v>
      </c>
      <c r="P73" s="425" t="s">
        <v>206</v>
      </c>
      <c r="Q73" s="425"/>
      <c r="R73" s="425">
        <v>1</v>
      </c>
      <c r="S73" s="97" t="s">
        <v>207</v>
      </c>
      <c r="T73" s="425" t="s">
        <v>208</v>
      </c>
      <c r="U73" s="316">
        <v>10000000</v>
      </c>
    </row>
    <row r="74" spans="1:27" s="26" customFormat="1" ht="19.5" customHeight="1">
      <c r="A74" s="394"/>
      <c r="B74" s="120"/>
      <c r="C74" s="390"/>
      <c r="D74" s="105"/>
      <c r="E74" s="105"/>
      <c r="F74" s="124"/>
      <c r="G74" s="106"/>
      <c r="H74" s="387"/>
      <c r="I74" s="55"/>
      <c r="J74" s="55"/>
      <c r="K74" s="572" t="s">
        <v>237</v>
      </c>
      <c r="L74" s="573"/>
      <c r="M74" s="573"/>
      <c r="N74" s="573"/>
      <c r="O74" s="573"/>
      <c r="P74" s="573"/>
      <c r="Q74" s="427"/>
      <c r="R74" s="427"/>
      <c r="S74" s="107"/>
      <c r="T74" s="427"/>
      <c r="U74" s="437"/>
    </row>
    <row r="75" spans="1:27" s="26" customFormat="1" ht="20.100000000000001" customHeight="1">
      <c r="A75" s="393" t="s">
        <v>64</v>
      </c>
      <c r="B75" s="545" t="s">
        <v>64</v>
      </c>
      <c r="C75" s="641"/>
      <c r="D75" s="128">
        <f>D76</f>
        <v>10000</v>
      </c>
      <c r="E75" s="128">
        <f>E76</f>
        <v>10000</v>
      </c>
      <c r="F75" s="642">
        <f t="shared" si="7"/>
        <v>0</v>
      </c>
      <c r="G75" s="322">
        <f>E75/E6*100</f>
        <v>8.6758862417795992</v>
      </c>
      <c r="H75" s="318"/>
      <c r="I75" s="318"/>
      <c r="J75" s="318"/>
      <c r="K75" s="162"/>
      <c r="L75" s="429"/>
      <c r="M75" s="425"/>
      <c r="N75" s="425"/>
      <c r="O75" s="425"/>
      <c r="P75" s="425"/>
      <c r="Q75" s="425"/>
      <c r="R75" s="425"/>
      <c r="S75" s="97"/>
      <c r="T75" s="425"/>
      <c r="U75" s="316"/>
    </row>
    <row r="76" spans="1:27" s="26" customFormat="1" ht="20.100000000000001" customHeight="1">
      <c r="A76" s="394"/>
      <c r="B76" s="640"/>
      <c r="C76" s="388" t="s">
        <v>64</v>
      </c>
      <c r="D76" s="187">
        <v>10000</v>
      </c>
      <c r="E76" s="173">
        <v>10000</v>
      </c>
      <c r="F76" s="126">
        <f t="shared" si="7"/>
        <v>0</v>
      </c>
      <c r="G76" s="110"/>
      <c r="H76" s="57"/>
      <c r="I76" s="57">
        <v>4590</v>
      </c>
      <c r="J76" s="57">
        <v>5410</v>
      </c>
      <c r="K76" s="91" t="s">
        <v>272</v>
      </c>
      <c r="L76" s="423"/>
      <c r="M76" s="422"/>
      <c r="N76" s="422"/>
      <c r="O76" s="422"/>
      <c r="P76" s="422"/>
      <c r="Q76" s="422"/>
      <c r="R76" s="422"/>
      <c r="S76" s="111"/>
      <c r="T76" s="422"/>
      <c r="U76" s="92">
        <v>4590000</v>
      </c>
      <c r="X76" s="26">
        <v>500000</v>
      </c>
    </row>
    <row r="77" spans="1:27" s="26" customFormat="1" ht="20.100000000000001" customHeight="1">
      <c r="A77" s="395"/>
      <c r="B77" s="389"/>
      <c r="C77" s="389"/>
      <c r="D77" s="181"/>
      <c r="E77" s="323"/>
      <c r="F77" s="124"/>
      <c r="G77" s="106"/>
      <c r="H77" s="55"/>
      <c r="I77" s="55"/>
      <c r="J77" s="55"/>
      <c r="K77" s="163" t="s">
        <v>273</v>
      </c>
      <c r="L77" s="426"/>
      <c r="M77" s="427"/>
      <c r="N77" s="427"/>
      <c r="O77" s="427"/>
      <c r="P77" s="427"/>
      <c r="Q77" s="427"/>
      <c r="R77" s="427"/>
      <c r="S77" s="107"/>
      <c r="T77" s="427"/>
      <c r="U77" s="437">
        <v>5410000</v>
      </c>
    </row>
    <row r="78" spans="1:27" s="26" customFormat="1" ht="20.100000000000001" customHeight="1">
      <c r="A78" s="558" t="s">
        <v>107</v>
      </c>
      <c r="B78" s="148"/>
      <c r="C78" s="148"/>
      <c r="D78" s="391">
        <f>SUM(D79:D80)</f>
        <v>299967</v>
      </c>
      <c r="E78" s="391">
        <f>SUM(E79:E80)</f>
        <v>290554</v>
      </c>
      <c r="F78" s="149">
        <f t="shared" si="7"/>
        <v>-9413</v>
      </c>
      <c r="G78" s="322">
        <f>E78/E5*100</f>
        <v>64.14717771757968</v>
      </c>
      <c r="H78" s="318"/>
      <c r="I78" s="318"/>
      <c r="J78" s="318"/>
      <c r="K78" s="559"/>
      <c r="L78" s="560"/>
      <c r="M78" s="560"/>
      <c r="N78" s="560"/>
      <c r="O78" s="560"/>
      <c r="P78" s="560"/>
      <c r="Q78" s="560"/>
      <c r="R78" s="560"/>
      <c r="S78" s="560"/>
      <c r="T78" s="560"/>
      <c r="U78" s="561"/>
    </row>
    <row r="79" spans="1:27" s="26" customFormat="1" ht="20.100000000000001" customHeight="1">
      <c r="A79" s="558"/>
      <c r="B79" s="562" t="s">
        <v>108</v>
      </c>
      <c r="C79" s="367" t="s">
        <v>43</v>
      </c>
      <c r="D79" s="108">
        <v>299967</v>
      </c>
      <c r="E79" s="108">
        <v>290554</v>
      </c>
      <c r="F79" s="392">
        <f t="shared" ref="F79" si="10">E79-D79</f>
        <v>-9413</v>
      </c>
      <c r="G79" s="110"/>
      <c r="H79" s="57"/>
      <c r="I79" s="57">
        <v>252607</v>
      </c>
      <c r="J79" s="57">
        <v>37947</v>
      </c>
      <c r="K79" s="564" t="s">
        <v>243</v>
      </c>
      <c r="L79" s="565"/>
      <c r="M79" s="422"/>
      <c r="N79" s="522"/>
      <c r="O79" s="522"/>
      <c r="P79" s="422"/>
      <c r="Q79" s="522"/>
      <c r="R79" s="522"/>
      <c r="S79" s="111"/>
      <c r="T79" s="422"/>
      <c r="U79" s="92">
        <v>37947000</v>
      </c>
      <c r="V79" s="26">
        <v>0</v>
      </c>
      <c r="X79" s="26">
        <v>530000</v>
      </c>
    </row>
    <row r="80" spans="1:27" s="26" customFormat="1" ht="18" customHeight="1" thickBot="1">
      <c r="A80" s="396"/>
      <c r="B80" s="563"/>
      <c r="C80" s="330"/>
      <c r="D80" s="101"/>
      <c r="E80" s="101"/>
      <c r="F80" s="301"/>
      <c r="G80" s="102"/>
      <c r="H80" s="167"/>
      <c r="I80" s="167"/>
      <c r="J80" s="167"/>
      <c r="K80" s="570" t="s">
        <v>244</v>
      </c>
      <c r="L80" s="571"/>
      <c r="M80" s="434"/>
      <c r="N80" s="434"/>
      <c r="O80" s="434"/>
      <c r="P80" s="434"/>
      <c r="Q80" s="434"/>
      <c r="R80" s="434"/>
      <c r="S80" s="103"/>
      <c r="T80" s="434"/>
      <c r="U80" s="104">
        <v>252607000</v>
      </c>
    </row>
    <row r="81" spans="26:27">
      <c r="Z81" s="26"/>
      <c r="AA81" s="26"/>
    </row>
    <row r="82" spans="26:27">
      <c r="Z82" s="26"/>
      <c r="AA82" s="26"/>
    </row>
    <row r="83" spans="26:27">
      <c r="Z83" s="26"/>
      <c r="AA83" s="26"/>
    </row>
    <row r="84" spans="26:27">
      <c r="Z84" s="26"/>
      <c r="AA84" s="26"/>
    </row>
    <row r="85" spans="26:27">
      <c r="Z85" s="26"/>
      <c r="AA85" s="26"/>
    </row>
    <row r="86" spans="26:27">
      <c r="Z86" s="26"/>
      <c r="AA86" s="26"/>
    </row>
    <row r="87" spans="26:27">
      <c r="Z87" s="26"/>
      <c r="AA87" s="26"/>
    </row>
    <row r="88" spans="26:27">
      <c r="Z88" s="26"/>
      <c r="AA88" s="26"/>
    </row>
    <row r="89" spans="26:27">
      <c r="Z89" s="26"/>
      <c r="AA89" s="26"/>
    </row>
    <row r="90" spans="26:27">
      <c r="Z90" s="26"/>
      <c r="AA90" s="26"/>
    </row>
    <row r="91" spans="26:27">
      <c r="Z91" s="26"/>
      <c r="AA91" s="26"/>
    </row>
    <row r="92" spans="26:27">
      <c r="Z92" s="26"/>
      <c r="AA92" s="26"/>
    </row>
    <row r="93" spans="26:27">
      <c r="Z93" s="26"/>
      <c r="AA93" s="26"/>
    </row>
    <row r="94" spans="26:27">
      <c r="Z94" s="26"/>
      <c r="AA94" s="26"/>
    </row>
    <row r="95" spans="26:27">
      <c r="Z95" s="26"/>
      <c r="AA95" s="26"/>
    </row>
    <row r="96" spans="26:27">
      <c r="Z96" s="26"/>
      <c r="AA96" s="26"/>
    </row>
    <row r="97" spans="26:27">
      <c r="Z97" s="26"/>
      <c r="AA97" s="26"/>
    </row>
    <row r="98" spans="26:27">
      <c r="Z98" s="26"/>
      <c r="AA98" s="26"/>
    </row>
    <row r="99" spans="26:27">
      <c r="Z99" s="26"/>
      <c r="AA99" s="26"/>
    </row>
    <row r="100" spans="26:27">
      <c r="Z100" s="26"/>
      <c r="AA100" s="26"/>
    </row>
    <row r="101" spans="26:27">
      <c r="Z101" s="26"/>
      <c r="AA101" s="26"/>
    </row>
    <row r="102" spans="26:27">
      <c r="Z102" s="26"/>
      <c r="AA102" s="26"/>
    </row>
    <row r="103" spans="26:27">
      <c r="Z103" s="26"/>
      <c r="AA103" s="26"/>
    </row>
    <row r="104" spans="26:27">
      <c r="Z104" s="26"/>
      <c r="AA104" s="26"/>
    </row>
    <row r="105" spans="26:27">
      <c r="Z105" s="26"/>
      <c r="AA105" s="26"/>
    </row>
    <row r="106" spans="26:27">
      <c r="Z106" s="26"/>
      <c r="AA106" s="26"/>
    </row>
    <row r="107" spans="26:27">
      <c r="Z107" s="26"/>
      <c r="AA107" s="26"/>
    </row>
    <row r="108" spans="26:27">
      <c r="Z108" s="26"/>
      <c r="AA108" s="26"/>
    </row>
    <row r="109" spans="26:27">
      <c r="Z109" s="26"/>
      <c r="AA109" s="26"/>
    </row>
    <row r="110" spans="26:27">
      <c r="Z110" s="26"/>
      <c r="AA110" s="26"/>
    </row>
    <row r="111" spans="26:27">
      <c r="Z111" s="26"/>
      <c r="AA111" s="26"/>
    </row>
    <row r="112" spans="26:27">
      <c r="Z112" s="26"/>
      <c r="AA112" s="26"/>
    </row>
    <row r="113" spans="26:27">
      <c r="Z113" s="26"/>
      <c r="AA113" s="26"/>
    </row>
    <row r="114" spans="26:27">
      <c r="Z114" s="26"/>
      <c r="AA114" s="26"/>
    </row>
    <row r="115" spans="26:27">
      <c r="Z115" s="26"/>
      <c r="AA115" s="26"/>
    </row>
    <row r="116" spans="26:27">
      <c r="Z116" s="26"/>
      <c r="AA116" s="26"/>
    </row>
    <row r="117" spans="26:27">
      <c r="Z117" s="26"/>
      <c r="AA117" s="26"/>
    </row>
    <row r="118" spans="26:27">
      <c r="Z118" s="26"/>
      <c r="AA118" s="26"/>
    </row>
    <row r="119" spans="26:27">
      <c r="Z119" s="26"/>
      <c r="AA119" s="26"/>
    </row>
    <row r="120" spans="26:27">
      <c r="Z120" s="26"/>
      <c r="AA120" s="26"/>
    </row>
    <row r="121" spans="26:27">
      <c r="Z121" s="26"/>
      <c r="AA121" s="26"/>
    </row>
    <row r="122" spans="26:27">
      <c r="Z122" s="26"/>
      <c r="AA122" s="26"/>
    </row>
    <row r="123" spans="26:27">
      <c r="Z123" s="26"/>
      <c r="AA123" s="26"/>
    </row>
    <row r="124" spans="26:27">
      <c r="Z124" s="26"/>
      <c r="AA124" s="26"/>
    </row>
    <row r="125" spans="26:27">
      <c r="Z125" s="26"/>
      <c r="AA125" s="26"/>
    </row>
    <row r="126" spans="26:27">
      <c r="Z126" s="26"/>
      <c r="AA126" s="26"/>
    </row>
    <row r="127" spans="26:27">
      <c r="Z127" s="26"/>
      <c r="AA127" s="26"/>
    </row>
    <row r="128" spans="26:27">
      <c r="Z128" s="26"/>
      <c r="AA128" s="26"/>
    </row>
    <row r="129" spans="26:27">
      <c r="Z129" s="26"/>
      <c r="AA129" s="26"/>
    </row>
    <row r="130" spans="26:27">
      <c r="Z130" s="26"/>
      <c r="AA130" s="26"/>
    </row>
    <row r="131" spans="26:27">
      <c r="Z131" s="26"/>
      <c r="AA131" s="26"/>
    </row>
    <row r="132" spans="26:27">
      <c r="Z132" s="26"/>
      <c r="AA132" s="26"/>
    </row>
    <row r="133" spans="26:27">
      <c r="Z133" s="26"/>
      <c r="AA133" s="26"/>
    </row>
    <row r="134" spans="26:27">
      <c r="Z134" s="26"/>
      <c r="AA134" s="26"/>
    </row>
    <row r="135" spans="26:27">
      <c r="Z135" s="26"/>
      <c r="AA135" s="26"/>
    </row>
    <row r="136" spans="26:27">
      <c r="Z136" s="26"/>
      <c r="AA136" s="26"/>
    </row>
    <row r="137" spans="26:27">
      <c r="Z137" s="26"/>
      <c r="AA137" s="26"/>
    </row>
  </sheetData>
  <mergeCells count="131">
    <mergeCell ref="B75:B76"/>
    <mergeCell ref="A78:A79"/>
    <mergeCell ref="K78:U78"/>
    <mergeCell ref="B79:B80"/>
    <mergeCell ref="K79:L79"/>
    <mergeCell ref="N79:O79"/>
    <mergeCell ref="Q79:R79"/>
    <mergeCell ref="K60:M60"/>
    <mergeCell ref="N60:O60"/>
    <mergeCell ref="Q60:R60"/>
    <mergeCell ref="K62:U62"/>
    <mergeCell ref="K71:L71"/>
    <mergeCell ref="K72:L72"/>
    <mergeCell ref="K80:L80"/>
    <mergeCell ref="N63:O63"/>
    <mergeCell ref="Q63:R63"/>
    <mergeCell ref="N64:O64"/>
    <mergeCell ref="Q64:R64"/>
    <mergeCell ref="N65:O65"/>
    <mergeCell ref="Q65:R65"/>
    <mergeCell ref="K74:P74"/>
    <mergeCell ref="K59:L59"/>
    <mergeCell ref="N59:O59"/>
    <mergeCell ref="Q59:R59"/>
    <mergeCell ref="Q52:R52"/>
    <mergeCell ref="N53:O53"/>
    <mergeCell ref="Q53:R53"/>
    <mergeCell ref="K56:L56"/>
    <mergeCell ref="N56:O56"/>
    <mergeCell ref="Q56:R56"/>
    <mergeCell ref="N52:O52"/>
    <mergeCell ref="K54:L54"/>
    <mergeCell ref="N54:O54"/>
    <mergeCell ref="Q54:R54"/>
    <mergeCell ref="N44:O44"/>
    <mergeCell ref="Q44:R44"/>
    <mergeCell ref="K48:L48"/>
    <mergeCell ref="N48:O48"/>
    <mergeCell ref="Q48:R48"/>
    <mergeCell ref="K49:L49"/>
    <mergeCell ref="N49:O49"/>
    <mergeCell ref="Q49:R49"/>
    <mergeCell ref="A57:A58"/>
    <mergeCell ref="K58:L58"/>
    <mergeCell ref="N58:O58"/>
    <mergeCell ref="Q58:R58"/>
    <mergeCell ref="B50:B56"/>
    <mergeCell ref="N50:O50"/>
    <mergeCell ref="Q50:R50"/>
    <mergeCell ref="N51:O51"/>
    <mergeCell ref="Q51:R51"/>
    <mergeCell ref="K50:M50"/>
    <mergeCell ref="N55:O55"/>
    <mergeCell ref="Q55:R55"/>
    <mergeCell ref="B41:B43"/>
    <mergeCell ref="K41:L41"/>
    <mergeCell ref="N41:O41"/>
    <mergeCell ref="Q41:R41"/>
    <mergeCell ref="K42:L42"/>
    <mergeCell ref="N42:O42"/>
    <mergeCell ref="Q42:R42"/>
    <mergeCell ref="N43:O43"/>
    <mergeCell ref="Q43:R43"/>
    <mergeCell ref="K35:L35"/>
    <mergeCell ref="N35:O35"/>
    <mergeCell ref="Q35:R35"/>
    <mergeCell ref="N38:O38"/>
    <mergeCell ref="Q38:R38"/>
    <mergeCell ref="K39:L39"/>
    <mergeCell ref="K40:L40"/>
    <mergeCell ref="N40:O40"/>
    <mergeCell ref="Q40:R40"/>
    <mergeCell ref="K36:L36"/>
    <mergeCell ref="Q36:R36"/>
    <mergeCell ref="Q37:R37"/>
    <mergeCell ref="C25:C27"/>
    <mergeCell ref="K25:L25"/>
    <mergeCell ref="N25:O25"/>
    <mergeCell ref="Q25:R25"/>
    <mergeCell ref="K26:L26"/>
    <mergeCell ref="N29:O29"/>
    <mergeCell ref="Q29:R29"/>
    <mergeCell ref="N26:O26"/>
    <mergeCell ref="Q26:R26"/>
    <mergeCell ref="K27:L27"/>
    <mergeCell ref="N27:O27"/>
    <mergeCell ref="Q27:R27"/>
    <mergeCell ref="N28:O28"/>
    <mergeCell ref="Q28:R28"/>
    <mergeCell ref="C14:C15"/>
    <mergeCell ref="O14:S14"/>
    <mergeCell ref="B16:B17"/>
    <mergeCell ref="K17:L17"/>
    <mergeCell ref="Q17:R17"/>
    <mergeCell ref="A5:B5"/>
    <mergeCell ref="A6:A7"/>
    <mergeCell ref="O8:S8"/>
    <mergeCell ref="Q20:R20"/>
    <mergeCell ref="Q18:R18"/>
    <mergeCell ref="Q19:R19"/>
    <mergeCell ref="T9:U9"/>
    <mergeCell ref="O10:S10"/>
    <mergeCell ref="C12:C13"/>
    <mergeCell ref="O12:S12"/>
    <mergeCell ref="A1:U1"/>
    <mergeCell ref="A3:A4"/>
    <mergeCell ref="B3:B4"/>
    <mergeCell ref="C3:C4"/>
    <mergeCell ref="H3:H4"/>
    <mergeCell ref="I3:I4"/>
    <mergeCell ref="J3:J4"/>
    <mergeCell ref="K3:U4"/>
    <mergeCell ref="D3:D4"/>
    <mergeCell ref="E3:E4"/>
    <mergeCell ref="Q21:R21"/>
    <mergeCell ref="K23:L23"/>
    <mergeCell ref="Q23:R23"/>
    <mergeCell ref="K32:L32"/>
    <mergeCell ref="N32:O32"/>
    <mergeCell ref="Q32:R32"/>
    <mergeCell ref="N33:O33"/>
    <mergeCell ref="Q33:R33"/>
    <mergeCell ref="N34:O34"/>
    <mergeCell ref="Q34:R34"/>
    <mergeCell ref="K30:L30"/>
    <mergeCell ref="N30:O30"/>
    <mergeCell ref="Q30:R30"/>
    <mergeCell ref="K31:L31"/>
    <mergeCell ref="N31:O31"/>
    <mergeCell ref="Q31:R31"/>
    <mergeCell ref="K34:L34"/>
  </mergeCells>
  <phoneticPr fontId="3" type="noConversion"/>
  <printOptions horizontalCentered="1"/>
  <pageMargins left="0.39370078740157483" right="0.19685039370078741" top="1.1811023622047245" bottom="0.78740157480314965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G6" sqref="G6"/>
    </sheetView>
  </sheetViews>
  <sheetFormatPr defaultRowHeight="16.5"/>
  <cols>
    <col min="1" max="1" width="8.6640625" style="192" customWidth="1"/>
    <col min="2" max="2" width="16" style="192" customWidth="1"/>
    <col min="3" max="3" width="10.33203125" style="192" customWidth="1"/>
    <col min="4" max="4" width="12.44140625" style="192" customWidth="1"/>
    <col min="5" max="5" width="13" style="192" customWidth="1"/>
    <col min="6" max="6" width="11.5546875" style="298" customWidth="1"/>
    <col min="7" max="7" width="10.44140625" style="298" customWidth="1"/>
    <col min="8" max="8" width="8" style="192" hidden="1" customWidth="1"/>
    <col min="9" max="9" width="7.33203125" style="192" hidden="1" customWidth="1"/>
    <col min="10" max="10" width="7.5546875" style="192" hidden="1" customWidth="1"/>
    <col min="11" max="11" width="8.21875" style="192" hidden="1" customWidth="1"/>
    <col min="12" max="12" width="13.88671875" style="299" customWidth="1"/>
    <col min="13" max="13" width="9.77734375" style="192" customWidth="1"/>
    <col min="14" max="14" width="3.33203125" style="300" customWidth="1"/>
    <col min="15" max="15" width="7" style="192" customWidth="1"/>
    <col min="16" max="16" width="8" style="192" customWidth="1"/>
    <col min="17" max="16384" width="8.88671875" style="192"/>
  </cols>
  <sheetData>
    <row r="1" spans="1:14" s="269" customFormat="1" ht="32.25">
      <c r="A1" s="576" t="s">
        <v>160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N1" s="270"/>
    </row>
    <row r="2" spans="1:14" s="269" customFormat="1" ht="14.25" thickBot="1">
      <c r="A2" s="47"/>
      <c r="B2" s="47"/>
      <c r="C2" s="271"/>
      <c r="D2" s="272"/>
      <c r="E2" s="272"/>
      <c r="F2" s="272"/>
      <c r="G2" s="272"/>
      <c r="L2" s="273"/>
      <c r="N2" s="270"/>
    </row>
    <row r="3" spans="1:14" s="274" customFormat="1" ht="17.45" customHeight="1">
      <c r="A3" s="577" t="s">
        <v>161</v>
      </c>
      <c r="B3" s="579" t="s">
        <v>162</v>
      </c>
      <c r="C3" s="581" t="s">
        <v>163</v>
      </c>
      <c r="D3" s="582" t="s">
        <v>164</v>
      </c>
      <c r="E3" s="584" t="s">
        <v>165</v>
      </c>
      <c r="F3" s="584"/>
      <c r="G3" s="584"/>
      <c r="H3" s="584"/>
      <c r="I3" s="420"/>
      <c r="J3" s="420"/>
      <c r="K3" s="420"/>
      <c r="L3" s="585" t="s">
        <v>166</v>
      </c>
      <c r="M3" s="574" t="s">
        <v>4</v>
      </c>
    </row>
    <row r="4" spans="1:14" s="274" customFormat="1" ht="17.45" customHeight="1">
      <c r="A4" s="578"/>
      <c r="B4" s="580"/>
      <c r="C4" s="580"/>
      <c r="D4" s="583"/>
      <c r="E4" s="416" t="s">
        <v>167</v>
      </c>
      <c r="F4" s="416" t="s">
        <v>168</v>
      </c>
      <c r="G4" s="416" t="s">
        <v>169</v>
      </c>
      <c r="H4" s="418"/>
      <c r="I4" s="419"/>
      <c r="J4" s="419"/>
      <c r="K4" s="419"/>
      <c r="L4" s="586"/>
      <c r="M4" s="575"/>
    </row>
    <row r="5" spans="1:14" s="269" customFormat="1" ht="24.95" customHeight="1">
      <c r="A5" s="275">
        <v>1</v>
      </c>
      <c r="B5" s="276" t="s">
        <v>238</v>
      </c>
      <c r="C5" s="282" t="s">
        <v>240</v>
      </c>
      <c r="D5" s="277">
        <v>36312000</v>
      </c>
      <c r="E5" s="277">
        <v>3631200</v>
      </c>
      <c r="F5" s="277">
        <v>0</v>
      </c>
      <c r="G5" s="277">
        <v>220000</v>
      </c>
      <c r="H5" s="278"/>
      <c r="I5" s="278"/>
      <c r="J5" s="278"/>
      <c r="K5" s="278"/>
      <c r="L5" s="279">
        <f>SUM(D5:K5)</f>
        <v>40163200</v>
      </c>
      <c r="M5" s="280"/>
      <c r="N5" s="270"/>
    </row>
    <row r="6" spans="1:14" s="269" customFormat="1" ht="24.95" customHeight="1">
      <c r="A6" s="281">
        <v>2</v>
      </c>
      <c r="B6" s="276" t="s">
        <v>239</v>
      </c>
      <c r="C6" s="282" t="s">
        <v>241</v>
      </c>
      <c r="D6" s="283">
        <v>22476000</v>
      </c>
      <c r="E6" s="283">
        <v>2247600</v>
      </c>
      <c r="F6" s="283">
        <v>0</v>
      </c>
      <c r="G6" s="283">
        <v>0</v>
      </c>
      <c r="H6" s="284"/>
      <c r="I6" s="284"/>
      <c r="J6" s="284"/>
      <c r="K6" s="284"/>
      <c r="L6" s="285">
        <f t="shared" ref="L6:L7" si="0">SUM(D6:K6)</f>
        <v>24723600</v>
      </c>
      <c r="M6" s="286"/>
      <c r="N6" s="270"/>
    </row>
    <row r="7" spans="1:14" s="269" customFormat="1" ht="24.95" customHeight="1">
      <c r="A7" s="281"/>
      <c r="B7" s="276"/>
      <c r="C7" s="288"/>
      <c r="D7" s="283"/>
      <c r="E7" s="283"/>
      <c r="F7" s="283"/>
      <c r="G7" s="283"/>
      <c r="H7" s="284"/>
      <c r="I7" s="284"/>
      <c r="J7" s="284"/>
      <c r="K7" s="284"/>
      <c r="L7" s="285"/>
      <c r="M7" s="287"/>
      <c r="N7" s="270"/>
    </row>
    <row r="8" spans="1:14" s="269" customFormat="1" ht="24.95" customHeight="1">
      <c r="A8" s="281"/>
      <c r="B8" s="276"/>
      <c r="C8" s="288"/>
      <c r="D8" s="289"/>
      <c r="E8" s="289"/>
      <c r="F8" s="289"/>
      <c r="G8" s="289"/>
      <c r="H8" s="290"/>
      <c r="I8" s="290"/>
      <c r="J8" s="290"/>
      <c r="K8" s="290"/>
      <c r="L8" s="285"/>
      <c r="M8" s="287"/>
      <c r="N8" s="270"/>
    </row>
    <row r="9" spans="1:14" s="269" customFormat="1" ht="24.95" customHeight="1" thickBot="1">
      <c r="A9" s="291" t="s">
        <v>152</v>
      </c>
      <c r="B9" s="292"/>
      <c r="C9" s="293"/>
      <c r="D9" s="294">
        <f>SUM(D5:D8)</f>
        <v>58788000</v>
      </c>
      <c r="E9" s="294">
        <f>SUM(E5:E8)</f>
        <v>5878800</v>
      </c>
      <c r="F9" s="294">
        <f>SUM(F5:F8)</f>
        <v>0</v>
      </c>
      <c r="G9" s="294">
        <f>SUM(G5:G8)</f>
        <v>220000</v>
      </c>
      <c r="H9" s="294"/>
      <c r="I9" s="294"/>
      <c r="J9" s="294"/>
      <c r="K9" s="294"/>
      <c r="L9" s="295">
        <f>SUM(D9:K9)</f>
        <v>64886800</v>
      </c>
      <c r="M9" s="296"/>
      <c r="N9" s="270"/>
    </row>
    <row r="10" spans="1:14" s="269" customFormat="1" ht="12">
      <c r="A10" s="53"/>
      <c r="N10" s="270"/>
    </row>
    <row r="11" spans="1:14">
      <c r="E11" s="297"/>
    </row>
  </sheetData>
  <mergeCells count="8">
    <mergeCell ref="M3:M4"/>
    <mergeCell ref="A1:L1"/>
    <mergeCell ref="A3:A4"/>
    <mergeCell ref="B3:B4"/>
    <mergeCell ref="C3:C4"/>
    <mergeCell ref="D3:D4"/>
    <mergeCell ref="E3:H3"/>
    <mergeCell ref="L3:L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topLeftCell="B1" workbookViewId="0">
      <selection activeCell="U27" sqref="U27"/>
    </sheetView>
  </sheetViews>
  <sheetFormatPr defaultRowHeight="13.5"/>
  <cols>
    <col min="1" max="1" width="8" style="192" hidden="1" customWidth="1"/>
    <col min="2" max="2" width="8.88671875" style="192"/>
    <col min="3" max="3" width="7.44140625" style="192" customWidth="1"/>
    <col min="4" max="4" width="8.88671875" style="192"/>
    <col min="5" max="5" width="10.77734375" style="192" customWidth="1"/>
    <col min="6" max="6" width="6" style="192" customWidth="1"/>
    <col min="7" max="7" width="5.21875" style="192" customWidth="1"/>
    <col min="8" max="8" width="8.6640625" style="192" customWidth="1"/>
    <col min="9" max="9" width="3.77734375" style="192" customWidth="1"/>
    <col min="10" max="10" width="4.33203125" style="192" customWidth="1"/>
    <col min="11" max="11" width="3.109375" style="192" customWidth="1"/>
    <col min="12" max="12" width="3.44140625" style="192" customWidth="1"/>
    <col min="13" max="13" width="10.6640625" style="192" customWidth="1"/>
    <col min="14" max="14" width="8.6640625" style="192" bestFit="1" customWidth="1"/>
    <col min="15" max="15" width="10.21875" style="192" customWidth="1"/>
    <col min="16" max="16" width="8.21875" style="192" customWidth="1"/>
    <col min="17" max="17" width="10.77734375" style="192" bestFit="1" customWidth="1"/>
    <col min="18" max="18" width="8.88671875" style="192"/>
    <col min="19" max="19" width="8.44140625" style="192" bestFit="1" customWidth="1"/>
    <col min="20" max="16384" width="8.88671875" style="192"/>
  </cols>
  <sheetData>
    <row r="1" spans="1:17" ht="41.25" customHeight="1">
      <c r="A1" s="587" t="s">
        <v>111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>
      <c r="A2" s="193"/>
      <c r="B2" s="194"/>
      <c r="C2" s="194"/>
      <c r="D2" s="195"/>
      <c r="E2" s="195"/>
      <c r="F2" s="195"/>
      <c r="G2" s="195"/>
      <c r="H2" s="194"/>
      <c r="I2" s="195"/>
      <c r="J2" s="195"/>
      <c r="K2" s="195"/>
      <c r="L2" s="195"/>
      <c r="M2" s="194"/>
      <c r="N2" s="194"/>
      <c r="O2" s="194"/>
      <c r="P2" s="194"/>
    </row>
    <row r="3" spans="1:17">
      <c r="A3" s="588" t="s">
        <v>112</v>
      </c>
      <c r="B3" s="588"/>
      <c r="C3" s="588"/>
      <c r="D3" s="588"/>
      <c r="E3" s="588"/>
      <c r="F3" s="196"/>
      <c r="G3" s="195"/>
      <c r="H3" s="194"/>
      <c r="I3" s="195"/>
      <c r="J3" s="195"/>
      <c r="K3" s="195"/>
      <c r="L3" s="195"/>
      <c r="M3" s="194"/>
      <c r="N3" s="194"/>
      <c r="O3" s="589" t="s">
        <v>113</v>
      </c>
      <c r="P3" s="589"/>
    </row>
    <row r="4" spans="1:17">
      <c r="A4" s="590" t="s">
        <v>114</v>
      </c>
      <c r="B4" s="591"/>
      <c r="C4" s="592"/>
      <c r="D4" s="596" t="s">
        <v>115</v>
      </c>
      <c r="E4" s="598" t="s">
        <v>116</v>
      </c>
      <c r="F4" s="599" t="s">
        <v>117</v>
      </c>
      <c r="G4" s="596" t="s">
        <v>118</v>
      </c>
      <c r="H4" s="596" t="s">
        <v>119</v>
      </c>
      <c r="I4" s="596"/>
      <c r="J4" s="596"/>
      <c r="K4" s="596"/>
      <c r="L4" s="596"/>
      <c r="M4" s="596" t="s">
        <v>120</v>
      </c>
      <c r="N4" s="596"/>
      <c r="O4" s="596"/>
      <c r="P4" s="601" t="s">
        <v>121</v>
      </c>
    </row>
    <row r="5" spans="1:17" ht="34.5" thickBot="1">
      <c r="A5" s="593"/>
      <c r="B5" s="594"/>
      <c r="C5" s="595"/>
      <c r="D5" s="597"/>
      <c r="E5" s="597"/>
      <c r="F5" s="600"/>
      <c r="G5" s="597"/>
      <c r="H5" s="197" t="s">
        <v>122</v>
      </c>
      <c r="I5" s="198"/>
      <c r="J5" s="199" t="s">
        <v>123</v>
      </c>
      <c r="K5" s="197"/>
      <c r="L5" s="198" t="s">
        <v>124</v>
      </c>
      <c r="M5" s="200" t="s">
        <v>125</v>
      </c>
      <c r="N5" s="200" t="s">
        <v>126</v>
      </c>
      <c r="O5" s="200" t="s">
        <v>127</v>
      </c>
      <c r="P5" s="602"/>
    </row>
    <row r="6" spans="1:17" ht="21" customHeight="1" thickTop="1">
      <c r="A6" s="603" t="s">
        <v>128</v>
      </c>
      <c r="B6" s="604"/>
      <c r="C6" s="604"/>
      <c r="D6" s="604"/>
      <c r="E6" s="604"/>
      <c r="F6" s="604"/>
      <c r="G6" s="604"/>
      <c r="H6" s="201"/>
      <c r="I6" s="202"/>
      <c r="J6" s="202"/>
      <c r="K6" s="202"/>
      <c r="L6" s="203"/>
      <c r="M6" s="204">
        <f>SUM(M13+M26+M53)</f>
        <v>137441107.32057416</v>
      </c>
      <c r="N6" s="204">
        <f>SUM(N7:N11)</f>
        <v>0</v>
      </c>
      <c r="O6" s="204">
        <f>SUM(O13+O26+O53)</f>
        <v>138178107.32057416</v>
      </c>
      <c r="P6" s="205"/>
    </row>
    <row r="7" spans="1:17" ht="18" customHeight="1">
      <c r="A7" s="605" t="s">
        <v>129</v>
      </c>
      <c r="B7" s="608" t="s">
        <v>92</v>
      </c>
      <c r="C7" s="611" t="s">
        <v>130</v>
      </c>
      <c r="D7" s="206" t="s">
        <v>132</v>
      </c>
      <c r="E7" s="206" t="s">
        <v>133</v>
      </c>
      <c r="F7" s="206" t="s">
        <v>134</v>
      </c>
      <c r="G7" s="206">
        <v>16</v>
      </c>
      <c r="H7" s="207">
        <v>3228000</v>
      </c>
      <c r="I7" s="206" t="s">
        <v>135</v>
      </c>
      <c r="J7" s="206">
        <v>12</v>
      </c>
      <c r="K7" s="206" t="s">
        <v>135</v>
      </c>
      <c r="L7" s="208">
        <v>1</v>
      </c>
      <c r="M7" s="209">
        <f t="shared" ref="M7:M11" si="0">H7*J7*L7</f>
        <v>38736000</v>
      </c>
      <c r="N7" s="207"/>
      <c r="O7" s="209">
        <f t="shared" ref="O7:O11" si="1">M7+N7</f>
        <v>38736000</v>
      </c>
      <c r="P7" s="210"/>
    </row>
    <row r="8" spans="1:17" ht="18" customHeight="1">
      <c r="A8" s="606"/>
      <c r="B8" s="609"/>
      <c r="C8" s="612"/>
      <c r="D8" s="211" t="s">
        <v>136</v>
      </c>
      <c r="E8" s="211" t="s">
        <v>137</v>
      </c>
      <c r="F8" s="211" t="s">
        <v>134</v>
      </c>
      <c r="G8" s="206">
        <v>7</v>
      </c>
      <c r="H8" s="207">
        <v>2132000</v>
      </c>
      <c r="I8" s="206" t="s">
        <v>87</v>
      </c>
      <c r="J8" s="206">
        <v>8</v>
      </c>
      <c r="K8" s="206" t="s">
        <v>87</v>
      </c>
      <c r="L8" s="208">
        <v>1</v>
      </c>
      <c r="M8" s="212">
        <f t="shared" si="0"/>
        <v>17056000</v>
      </c>
      <c r="N8" s="207"/>
      <c r="O8" s="212">
        <f t="shared" si="1"/>
        <v>17056000</v>
      </c>
      <c r="P8" s="213"/>
    </row>
    <row r="9" spans="1:17" ht="18" customHeight="1">
      <c r="A9" s="606"/>
      <c r="B9" s="609"/>
      <c r="C9" s="612"/>
      <c r="D9" s="206"/>
      <c r="E9" s="211" t="s">
        <v>137</v>
      </c>
      <c r="F9" s="206" t="s">
        <v>134</v>
      </c>
      <c r="G9" s="206">
        <v>8</v>
      </c>
      <c r="H9" s="207">
        <v>2197000</v>
      </c>
      <c r="I9" s="206" t="s">
        <v>135</v>
      </c>
      <c r="J9" s="206">
        <v>4</v>
      </c>
      <c r="K9" s="206" t="s">
        <v>135</v>
      </c>
      <c r="L9" s="208">
        <v>1</v>
      </c>
      <c r="M9" s="214">
        <f t="shared" si="0"/>
        <v>8788000</v>
      </c>
      <c r="N9" s="215"/>
      <c r="O9" s="214">
        <f t="shared" si="1"/>
        <v>8788000</v>
      </c>
      <c r="P9" s="213"/>
    </row>
    <row r="10" spans="1:17" ht="18" customHeight="1">
      <c r="A10" s="606"/>
      <c r="B10" s="609"/>
      <c r="C10" s="612"/>
      <c r="D10" s="211" t="s">
        <v>138</v>
      </c>
      <c r="E10" s="211" t="s">
        <v>137</v>
      </c>
      <c r="F10" s="211" t="s">
        <v>134</v>
      </c>
      <c r="G10" s="206">
        <v>4</v>
      </c>
      <c r="H10" s="207">
        <v>1948000</v>
      </c>
      <c r="I10" s="206" t="s">
        <v>87</v>
      </c>
      <c r="J10" s="206">
        <v>4</v>
      </c>
      <c r="K10" s="206" t="s">
        <v>87</v>
      </c>
      <c r="L10" s="208">
        <v>1</v>
      </c>
      <c r="M10" s="212">
        <f t="shared" si="0"/>
        <v>7792000</v>
      </c>
      <c r="N10" s="207"/>
      <c r="O10" s="212">
        <f t="shared" si="1"/>
        <v>7792000</v>
      </c>
      <c r="P10" s="213"/>
    </row>
    <row r="11" spans="1:17" ht="18" customHeight="1">
      <c r="A11" s="606"/>
      <c r="B11" s="609"/>
      <c r="C11" s="612"/>
      <c r="D11" s="211"/>
      <c r="E11" s="211" t="s">
        <v>137</v>
      </c>
      <c r="F11" s="211" t="s">
        <v>134</v>
      </c>
      <c r="G11" s="206">
        <v>5</v>
      </c>
      <c r="H11" s="207">
        <v>2007000</v>
      </c>
      <c r="I11" s="206" t="s">
        <v>135</v>
      </c>
      <c r="J11" s="206">
        <v>8</v>
      </c>
      <c r="K11" s="206" t="s">
        <v>135</v>
      </c>
      <c r="L11" s="208">
        <v>1</v>
      </c>
      <c r="M11" s="212">
        <f t="shared" si="0"/>
        <v>16056000</v>
      </c>
      <c r="N11" s="207"/>
      <c r="O11" s="212">
        <f t="shared" si="1"/>
        <v>16056000</v>
      </c>
      <c r="P11" s="213"/>
    </row>
    <row r="12" spans="1:17" ht="18" customHeight="1">
      <c r="A12" s="606"/>
      <c r="B12" s="610"/>
      <c r="C12" s="216" t="s">
        <v>139</v>
      </c>
      <c r="D12" s="217"/>
      <c r="E12" s="217"/>
      <c r="F12" s="217"/>
      <c r="G12" s="217"/>
      <c r="H12" s="218"/>
      <c r="I12" s="217"/>
      <c r="J12" s="217"/>
      <c r="K12" s="217"/>
      <c r="L12" s="219"/>
      <c r="M12" s="220">
        <f>SUM(M7:M11)</f>
        <v>88428000</v>
      </c>
      <c r="N12" s="220">
        <f>SUM(N7:N11)</f>
        <v>0</v>
      </c>
      <c r="O12" s="220">
        <f>SUM(O7:O11)</f>
        <v>88428000</v>
      </c>
      <c r="P12" s="221"/>
    </row>
    <row r="13" spans="1:17" ht="18" customHeight="1">
      <c r="A13" s="607"/>
      <c r="B13" s="613" t="s">
        <v>140</v>
      </c>
      <c r="C13" s="614"/>
      <c r="D13" s="614"/>
      <c r="E13" s="222"/>
      <c r="F13" s="222"/>
      <c r="G13" s="222"/>
      <c r="H13" s="223"/>
      <c r="I13" s="222"/>
      <c r="J13" s="222"/>
      <c r="K13" s="222"/>
      <c r="L13" s="224"/>
      <c r="M13" s="225">
        <f>SUM(M7:M11)</f>
        <v>88428000</v>
      </c>
      <c r="N13" s="225">
        <f>SUM(N7:N11)</f>
        <v>0</v>
      </c>
      <c r="O13" s="225">
        <f>SUM(O7:O11)</f>
        <v>88428000</v>
      </c>
      <c r="P13" s="221"/>
    </row>
    <row r="14" spans="1:17" ht="18" customHeight="1">
      <c r="A14" s="615"/>
      <c r="B14" s="616"/>
      <c r="C14" s="611" t="s">
        <v>141</v>
      </c>
      <c r="D14" s="206" t="s">
        <v>132</v>
      </c>
      <c r="E14" s="206" t="s">
        <v>133</v>
      </c>
      <c r="F14" s="206" t="s">
        <v>134</v>
      </c>
      <c r="G14" s="206">
        <v>16</v>
      </c>
      <c r="H14" s="226">
        <f>H7*1.5/209*20</f>
        <v>463349.28229665069</v>
      </c>
      <c r="I14" s="206" t="s">
        <v>87</v>
      </c>
      <c r="J14" s="206">
        <v>12</v>
      </c>
      <c r="K14" s="206" t="s">
        <v>87</v>
      </c>
      <c r="L14" s="206">
        <v>1</v>
      </c>
      <c r="M14" s="212">
        <f>H14*J14*L14</f>
        <v>5560191.3875598088</v>
      </c>
      <c r="N14" s="207"/>
      <c r="O14" s="212">
        <f>M14+N14</f>
        <v>5560191.3875598088</v>
      </c>
      <c r="P14" s="227" t="s">
        <v>142</v>
      </c>
      <c r="Q14" s="228"/>
    </row>
    <row r="15" spans="1:17" ht="18" customHeight="1">
      <c r="A15" s="615"/>
      <c r="B15" s="616"/>
      <c r="C15" s="618"/>
      <c r="D15" s="211" t="s">
        <v>136</v>
      </c>
      <c r="E15" s="211" t="s">
        <v>137</v>
      </c>
      <c r="F15" s="211" t="s">
        <v>134</v>
      </c>
      <c r="G15" s="206">
        <v>7</v>
      </c>
      <c r="H15" s="226">
        <f>H8*1.5/209*40</f>
        <v>612057.41626794264</v>
      </c>
      <c r="I15" s="211" t="s">
        <v>87</v>
      </c>
      <c r="J15" s="206">
        <v>8</v>
      </c>
      <c r="K15" s="211" t="s">
        <v>87</v>
      </c>
      <c r="L15" s="211">
        <v>1</v>
      </c>
      <c r="M15" s="212">
        <f t="shared" ref="M15:M24" si="2">H15*J15*L15</f>
        <v>4896459.3301435411</v>
      </c>
      <c r="N15" s="207"/>
      <c r="O15" s="212">
        <f>M15+N15</f>
        <v>4896459.3301435411</v>
      </c>
      <c r="P15" s="227" t="s">
        <v>143</v>
      </c>
    </row>
    <row r="16" spans="1:17" ht="18" customHeight="1">
      <c r="A16" s="615"/>
      <c r="B16" s="616"/>
      <c r="C16" s="618"/>
      <c r="D16" s="206"/>
      <c r="E16" s="211" t="s">
        <v>137</v>
      </c>
      <c r="F16" s="206" t="s">
        <v>134</v>
      </c>
      <c r="G16" s="206">
        <v>8</v>
      </c>
      <c r="H16" s="226">
        <f>H9*1.5/209*40</f>
        <v>630717.70334928227</v>
      </c>
      <c r="I16" s="211" t="s">
        <v>135</v>
      </c>
      <c r="J16" s="206">
        <v>4</v>
      </c>
      <c r="K16" s="211" t="s">
        <v>135</v>
      </c>
      <c r="L16" s="211">
        <v>1</v>
      </c>
      <c r="M16" s="212">
        <f t="shared" si="2"/>
        <v>2522870.8133971291</v>
      </c>
      <c r="N16" s="207"/>
      <c r="O16" s="212">
        <f>M16+N16</f>
        <v>2522870.8133971291</v>
      </c>
      <c r="P16" s="227" t="s">
        <v>143</v>
      </c>
    </row>
    <row r="17" spans="1:17" ht="18" customHeight="1">
      <c r="A17" s="615"/>
      <c r="B17" s="616"/>
      <c r="C17" s="618"/>
      <c r="D17" s="211" t="s">
        <v>138</v>
      </c>
      <c r="E17" s="211" t="s">
        <v>137</v>
      </c>
      <c r="F17" s="211" t="s">
        <v>134</v>
      </c>
      <c r="G17" s="206">
        <v>4</v>
      </c>
      <c r="H17" s="226">
        <f>H10*1.5/209*40</f>
        <v>559234.44976076554</v>
      </c>
      <c r="I17" s="211" t="s">
        <v>87</v>
      </c>
      <c r="J17" s="206">
        <v>4</v>
      </c>
      <c r="K17" s="211" t="s">
        <v>87</v>
      </c>
      <c r="L17" s="211">
        <v>1</v>
      </c>
      <c r="M17" s="212">
        <f t="shared" si="2"/>
        <v>2236937.7990430621</v>
      </c>
      <c r="N17" s="207"/>
      <c r="O17" s="212">
        <f>M17+N17</f>
        <v>2236937.7990430621</v>
      </c>
      <c r="P17" s="227" t="s">
        <v>143</v>
      </c>
    </row>
    <row r="18" spans="1:17" ht="18" customHeight="1">
      <c r="A18" s="615"/>
      <c r="B18" s="616"/>
      <c r="C18" s="618"/>
      <c r="D18" s="211"/>
      <c r="E18" s="211" t="s">
        <v>137</v>
      </c>
      <c r="F18" s="211" t="s">
        <v>134</v>
      </c>
      <c r="G18" s="206">
        <v>5</v>
      </c>
      <c r="H18" s="226">
        <f>H11*1.5/209*40</f>
        <v>576172.2488038278</v>
      </c>
      <c r="I18" s="211" t="s">
        <v>87</v>
      </c>
      <c r="J18" s="206">
        <v>8</v>
      </c>
      <c r="K18" s="211" t="s">
        <v>87</v>
      </c>
      <c r="L18" s="211">
        <v>1</v>
      </c>
      <c r="M18" s="212">
        <f t="shared" si="2"/>
        <v>4609377.9904306224</v>
      </c>
      <c r="N18" s="207"/>
      <c r="O18" s="229">
        <f>M18+N18</f>
        <v>4609377.9904306224</v>
      </c>
      <c r="P18" s="230" t="s">
        <v>143</v>
      </c>
    </row>
    <row r="19" spans="1:17" ht="22.5">
      <c r="A19" s="615"/>
      <c r="B19" s="616"/>
      <c r="C19" s="216" t="s">
        <v>144</v>
      </c>
      <c r="D19" s="217"/>
      <c r="E19" s="217"/>
      <c r="F19" s="217"/>
      <c r="G19" s="217"/>
      <c r="H19" s="218"/>
      <c r="I19" s="217"/>
      <c r="J19" s="217"/>
      <c r="K19" s="217"/>
      <c r="L19" s="217"/>
      <c r="M19" s="220">
        <f>SUM(M14:M18)</f>
        <v>19825837.320574164</v>
      </c>
      <c r="N19" s="220">
        <f>SUM(N14:N18)</f>
        <v>0</v>
      </c>
      <c r="O19" s="231">
        <f>SUM(O14:O18)</f>
        <v>19825837.320574164</v>
      </c>
      <c r="P19" s="221"/>
    </row>
    <row r="20" spans="1:17">
      <c r="A20" s="615"/>
      <c r="B20" s="616"/>
      <c r="C20" s="619" t="s">
        <v>145</v>
      </c>
      <c r="D20" s="206" t="s">
        <v>132</v>
      </c>
      <c r="E20" s="206" t="s">
        <v>133</v>
      </c>
      <c r="F20" s="206" t="s">
        <v>134</v>
      </c>
      <c r="G20" s="206">
        <v>16</v>
      </c>
      <c r="H20" s="232">
        <f>H7*0.6</f>
        <v>1936800</v>
      </c>
      <c r="I20" s="233" t="s">
        <v>87</v>
      </c>
      <c r="J20" s="233">
        <v>2</v>
      </c>
      <c r="K20" s="233" t="s">
        <v>87</v>
      </c>
      <c r="L20" s="234">
        <v>1</v>
      </c>
      <c r="M20" s="212">
        <f t="shared" si="2"/>
        <v>3873600</v>
      </c>
      <c r="N20" s="207"/>
      <c r="O20" s="212">
        <f>M20+N20</f>
        <v>3873600</v>
      </c>
      <c r="P20" s="235"/>
      <c r="Q20" s="228"/>
    </row>
    <row r="21" spans="1:17">
      <c r="A21" s="615"/>
      <c r="B21" s="616"/>
      <c r="C21" s="620"/>
      <c r="D21" s="211" t="s">
        <v>136</v>
      </c>
      <c r="E21" s="211" t="s">
        <v>137</v>
      </c>
      <c r="F21" s="211" t="s">
        <v>134</v>
      </c>
      <c r="G21" s="206">
        <v>7</v>
      </c>
      <c r="H21" s="207">
        <f t="shared" ref="H21:H24" si="3">H8*0.6</f>
        <v>1279200</v>
      </c>
      <c r="I21" s="206" t="s">
        <v>87</v>
      </c>
      <c r="J21" s="206">
        <v>1</v>
      </c>
      <c r="K21" s="206" t="s">
        <v>87</v>
      </c>
      <c r="L21" s="208">
        <v>1</v>
      </c>
      <c r="M21" s="212">
        <f t="shared" si="2"/>
        <v>1279200</v>
      </c>
      <c r="N21" s="207"/>
      <c r="O21" s="212">
        <f>M21+N21</f>
        <v>1279200</v>
      </c>
      <c r="P21" s="235"/>
    </row>
    <row r="22" spans="1:17">
      <c r="A22" s="615"/>
      <c r="B22" s="616"/>
      <c r="C22" s="620"/>
      <c r="D22" s="206"/>
      <c r="E22" s="211" t="s">
        <v>137</v>
      </c>
      <c r="F22" s="206" t="s">
        <v>134</v>
      </c>
      <c r="G22" s="206">
        <v>8</v>
      </c>
      <c r="H22" s="207">
        <f t="shared" si="3"/>
        <v>1318200</v>
      </c>
      <c r="I22" s="206" t="s">
        <v>87</v>
      </c>
      <c r="J22" s="206">
        <v>1</v>
      </c>
      <c r="K22" s="206" t="s">
        <v>87</v>
      </c>
      <c r="L22" s="208">
        <v>1</v>
      </c>
      <c r="M22" s="212">
        <f t="shared" si="2"/>
        <v>1318200</v>
      </c>
      <c r="N22" s="207"/>
      <c r="O22" s="212">
        <f>M22+N22</f>
        <v>1318200</v>
      </c>
      <c r="P22" s="235"/>
      <c r="Q22" s="228"/>
    </row>
    <row r="23" spans="1:17">
      <c r="A23" s="615"/>
      <c r="B23" s="616"/>
      <c r="C23" s="620"/>
      <c r="D23" s="211" t="s">
        <v>138</v>
      </c>
      <c r="E23" s="211" t="s">
        <v>137</v>
      </c>
      <c r="F23" s="211" t="s">
        <v>134</v>
      </c>
      <c r="G23" s="206">
        <v>4</v>
      </c>
      <c r="H23" s="236">
        <f t="shared" si="3"/>
        <v>1168800</v>
      </c>
      <c r="I23" s="206" t="s">
        <v>135</v>
      </c>
      <c r="J23" s="206">
        <v>1</v>
      </c>
      <c r="K23" s="206" t="s">
        <v>135</v>
      </c>
      <c r="L23" s="208">
        <v>1</v>
      </c>
      <c r="M23" s="212">
        <f t="shared" si="2"/>
        <v>1168800</v>
      </c>
      <c r="N23" s="207"/>
      <c r="O23" s="212">
        <f>M23+N23</f>
        <v>1168800</v>
      </c>
      <c r="P23" s="235"/>
      <c r="Q23" s="228"/>
    </row>
    <row r="24" spans="1:17">
      <c r="A24" s="615"/>
      <c r="B24" s="616"/>
      <c r="C24" s="237"/>
      <c r="D24" s="206"/>
      <c r="E24" s="206" t="s">
        <v>137</v>
      </c>
      <c r="F24" s="206" t="s">
        <v>134</v>
      </c>
      <c r="G24" s="206">
        <v>5</v>
      </c>
      <c r="H24" s="215">
        <f t="shared" si="3"/>
        <v>1204200</v>
      </c>
      <c r="I24" s="206" t="s">
        <v>135</v>
      </c>
      <c r="J24" s="206">
        <v>1</v>
      </c>
      <c r="K24" s="206" t="s">
        <v>135</v>
      </c>
      <c r="L24" s="208">
        <v>1</v>
      </c>
      <c r="M24" s="212">
        <f t="shared" si="2"/>
        <v>1204200</v>
      </c>
      <c r="N24" s="207"/>
      <c r="O24" s="212">
        <f>M24+N24</f>
        <v>1204200</v>
      </c>
      <c r="P24" s="227"/>
      <c r="Q24" s="228"/>
    </row>
    <row r="25" spans="1:17">
      <c r="A25" s="615"/>
      <c r="B25" s="617"/>
      <c r="C25" s="238" t="s">
        <v>145</v>
      </c>
      <c r="D25" s="239"/>
      <c r="E25" s="239"/>
      <c r="F25" s="239"/>
      <c r="G25" s="239"/>
      <c r="H25" s="240"/>
      <c r="I25" s="239"/>
      <c r="J25" s="239"/>
      <c r="K25" s="239"/>
      <c r="L25" s="239"/>
      <c r="M25" s="231">
        <f>SUM(M20:M24)</f>
        <v>8844000</v>
      </c>
      <c r="N25" s="231">
        <f>SUM(N20:N24)</f>
        <v>0</v>
      </c>
      <c r="O25" s="231">
        <f>SUM(O20:O24)</f>
        <v>8844000</v>
      </c>
      <c r="P25" s="241"/>
    </row>
    <row r="26" spans="1:17" ht="16.5" customHeight="1">
      <c r="A26" s="615"/>
      <c r="B26" s="621" t="s">
        <v>146</v>
      </c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242">
        <f>SUM(M19+M25)</f>
        <v>28669837.320574164</v>
      </c>
      <c r="N26" s="242">
        <f>SUM(N19+N25)</f>
        <v>0</v>
      </c>
      <c r="O26" s="242">
        <f>SUM(O19 +O25)</f>
        <v>28669837.320574164</v>
      </c>
      <c r="P26" s="243"/>
      <c r="Q26" s="228"/>
    </row>
    <row r="27" spans="1:17" ht="16.5" customHeight="1">
      <c r="A27" s="244"/>
      <c r="B27" s="634" t="s">
        <v>147</v>
      </c>
      <c r="C27" s="619" t="s">
        <v>148</v>
      </c>
      <c r="D27" s="245" t="s">
        <v>131</v>
      </c>
      <c r="E27" s="245" t="s">
        <v>133</v>
      </c>
      <c r="F27" s="245" t="s">
        <v>134</v>
      </c>
      <c r="G27" s="233">
        <v>16</v>
      </c>
      <c r="H27" s="226">
        <v>169420</v>
      </c>
      <c r="I27" s="246" t="s">
        <v>87</v>
      </c>
      <c r="J27" s="246">
        <v>12</v>
      </c>
      <c r="K27" s="246" t="s">
        <v>87</v>
      </c>
      <c r="L27" s="246">
        <v>1</v>
      </c>
      <c r="M27" s="214">
        <f t="shared" ref="M27:M29" si="4">H27*J27*L27</f>
        <v>2033040</v>
      </c>
      <c r="N27" s="207"/>
      <c r="O27" s="214">
        <f>SUM(M27:N27)</f>
        <v>2033040</v>
      </c>
      <c r="P27" s="227"/>
    </row>
    <row r="28" spans="1:17">
      <c r="A28" s="244"/>
      <c r="B28" s="635"/>
      <c r="C28" s="620"/>
      <c r="D28" s="247" t="s">
        <v>136</v>
      </c>
      <c r="E28" s="211" t="s">
        <v>137</v>
      </c>
      <c r="F28" s="247" t="s">
        <v>134</v>
      </c>
      <c r="G28" s="246">
        <v>7</v>
      </c>
      <c r="H28" s="207">
        <v>130990</v>
      </c>
      <c r="I28" s="206" t="s">
        <v>87</v>
      </c>
      <c r="J28" s="246">
        <v>12</v>
      </c>
      <c r="K28" s="206" t="s">
        <v>87</v>
      </c>
      <c r="L28" s="206">
        <v>1</v>
      </c>
      <c r="M28" s="214">
        <f t="shared" si="4"/>
        <v>1571880</v>
      </c>
      <c r="N28" s="207"/>
      <c r="O28" s="214">
        <f>SUM(M28:N28)</f>
        <v>1571880</v>
      </c>
      <c r="P28" s="213"/>
    </row>
    <row r="29" spans="1:17">
      <c r="A29" s="244"/>
      <c r="B29" s="635"/>
      <c r="C29" s="620"/>
      <c r="D29" s="206" t="s">
        <v>138</v>
      </c>
      <c r="E29" s="211" t="s">
        <v>137</v>
      </c>
      <c r="F29" s="206" t="s">
        <v>134</v>
      </c>
      <c r="G29" s="206">
        <v>5</v>
      </c>
      <c r="H29" s="207">
        <v>118030</v>
      </c>
      <c r="I29" s="206" t="s">
        <v>87</v>
      </c>
      <c r="J29" s="246">
        <v>12</v>
      </c>
      <c r="K29" s="206" t="s">
        <v>87</v>
      </c>
      <c r="L29" s="206">
        <v>1</v>
      </c>
      <c r="M29" s="214">
        <f t="shared" si="4"/>
        <v>1416360</v>
      </c>
      <c r="N29" s="207"/>
      <c r="O29" s="214">
        <f>SUM(M29:N29)</f>
        <v>1416360</v>
      </c>
      <c r="P29" s="213"/>
    </row>
    <row r="30" spans="1:17">
      <c r="A30" s="244"/>
      <c r="B30" s="635"/>
      <c r="C30" s="630"/>
      <c r="D30" s="631"/>
      <c r="E30" s="631"/>
      <c r="F30" s="631"/>
      <c r="G30" s="631"/>
      <c r="H30" s="631"/>
      <c r="I30" s="631"/>
      <c r="J30" s="631"/>
      <c r="K30" s="631"/>
      <c r="L30" s="632"/>
      <c r="M30" s="220">
        <f>SUM(M27:M29)</f>
        <v>5021280</v>
      </c>
      <c r="N30" s="220">
        <f>SUM(N27:N29)</f>
        <v>0</v>
      </c>
      <c r="O30" s="220">
        <f>SUM(O27:O29)</f>
        <v>5021280</v>
      </c>
      <c r="P30" s="248"/>
    </row>
    <row r="31" spans="1:17" ht="21" customHeight="1">
      <c r="A31" s="244"/>
      <c r="B31" s="635"/>
      <c r="C31" s="618" t="s">
        <v>149</v>
      </c>
      <c r="D31" s="245" t="s">
        <v>131</v>
      </c>
      <c r="E31" s="245" t="s">
        <v>133</v>
      </c>
      <c r="F31" s="245" t="s">
        <v>134</v>
      </c>
      <c r="G31" s="233">
        <v>16</v>
      </c>
      <c r="H31" s="226">
        <v>132150</v>
      </c>
      <c r="I31" s="246" t="s">
        <v>87</v>
      </c>
      <c r="J31" s="246">
        <v>12</v>
      </c>
      <c r="K31" s="246" t="s">
        <v>87</v>
      </c>
      <c r="L31" s="246">
        <v>1</v>
      </c>
      <c r="M31" s="214">
        <f t="shared" ref="M31:M33" si="5">H31*J31*L31</f>
        <v>1585800</v>
      </c>
      <c r="N31" s="207"/>
      <c r="O31" s="214">
        <f>SUM(M31:N31)</f>
        <v>1585800</v>
      </c>
      <c r="P31" s="210"/>
    </row>
    <row r="32" spans="1:17" ht="20.25" customHeight="1">
      <c r="A32" s="244"/>
      <c r="B32" s="635"/>
      <c r="C32" s="618"/>
      <c r="D32" s="247" t="s">
        <v>136</v>
      </c>
      <c r="E32" s="211" t="s">
        <v>137</v>
      </c>
      <c r="F32" s="247" t="s">
        <v>134</v>
      </c>
      <c r="G32" s="246">
        <v>7</v>
      </c>
      <c r="H32" s="207">
        <v>102530</v>
      </c>
      <c r="I32" s="206" t="s">
        <v>87</v>
      </c>
      <c r="J32" s="246">
        <v>12</v>
      </c>
      <c r="K32" s="206" t="s">
        <v>87</v>
      </c>
      <c r="L32" s="206">
        <v>1</v>
      </c>
      <c r="M32" s="214">
        <f t="shared" si="5"/>
        <v>1230360</v>
      </c>
      <c r="N32" s="207"/>
      <c r="O32" s="214">
        <f>SUM(M32:N32)</f>
        <v>1230360</v>
      </c>
      <c r="P32" s="213"/>
    </row>
    <row r="33" spans="1:17">
      <c r="A33" s="244"/>
      <c r="B33" s="635"/>
      <c r="C33" s="618"/>
      <c r="D33" s="206" t="s">
        <v>138</v>
      </c>
      <c r="E33" s="211" t="s">
        <v>137</v>
      </c>
      <c r="F33" s="206" t="s">
        <v>134</v>
      </c>
      <c r="G33" s="206">
        <v>5</v>
      </c>
      <c r="H33" s="207">
        <v>92890</v>
      </c>
      <c r="I33" s="211" t="s">
        <v>87</v>
      </c>
      <c r="J33" s="246">
        <v>12</v>
      </c>
      <c r="K33" s="211" t="s">
        <v>87</v>
      </c>
      <c r="L33" s="211">
        <v>1</v>
      </c>
      <c r="M33" s="214">
        <f t="shared" si="5"/>
        <v>1114680</v>
      </c>
      <c r="N33" s="207"/>
      <c r="O33" s="214">
        <f>SUM(M33:N33)</f>
        <v>1114680</v>
      </c>
      <c r="P33" s="213"/>
    </row>
    <row r="34" spans="1:17">
      <c r="A34" s="244"/>
      <c r="B34" s="635"/>
      <c r="C34" s="630"/>
      <c r="D34" s="631"/>
      <c r="E34" s="631"/>
      <c r="F34" s="631"/>
      <c r="G34" s="631"/>
      <c r="H34" s="631"/>
      <c r="I34" s="631"/>
      <c r="J34" s="631"/>
      <c r="K34" s="631"/>
      <c r="L34" s="632"/>
      <c r="M34" s="220">
        <f>SUM(M31:M33)</f>
        <v>3930840</v>
      </c>
      <c r="N34" s="220">
        <f>SUM(N31:N33)</f>
        <v>0</v>
      </c>
      <c r="O34" s="220">
        <f>SUM(O31:O33)</f>
        <v>3930840</v>
      </c>
      <c r="P34" s="248"/>
      <c r="Q34" s="228"/>
    </row>
    <row r="35" spans="1:17">
      <c r="A35" s="244"/>
      <c r="B35" s="635"/>
      <c r="C35" s="618" t="s">
        <v>150</v>
      </c>
      <c r="D35" s="245" t="s">
        <v>131</v>
      </c>
      <c r="E35" s="245" t="s">
        <v>133</v>
      </c>
      <c r="F35" s="245" t="s">
        <v>134</v>
      </c>
      <c r="G35" s="233">
        <v>16</v>
      </c>
      <c r="H35" s="207">
        <v>43880</v>
      </c>
      <c r="I35" s="206" t="s">
        <v>87</v>
      </c>
      <c r="J35" s="246">
        <v>12</v>
      </c>
      <c r="K35" s="206" t="s">
        <v>87</v>
      </c>
      <c r="L35" s="206">
        <v>1</v>
      </c>
      <c r="M35" s="214">
        <f t="shared" ref="M35:M41" si="6">H35*J35*L35</f>
        <v>526560</v>
      </c>
      <c r="N35" s="207"/>
      <c r="O35" s="212">
        <f>SUM(M35:N35)</f>
        <v>526560</v>
      </c>
      <c r="P35" s="213"/>
      <c r="Q35" s="228"/>
    </row>
    <row r="36" spans="1:17">
      <c r="A36" s="244"/>
      <c r="B36" s="635"/>
      <c r="C36" s="618"/>
      <c r="D36" s="247" t="s">
        <v>136</v>
      </c>
      <c r="E36" s="211" t="s">
        <v>137</v>
      </c>
      <c r="F36" s="247" t="s">
        <v>134</v>
      </c>
      <c r="G36" s="246">
        <v>7</v>
      </c>
      <c r="H36" s="207">
        <v>34370</v>
      </c>
      <c r="I36" s="211" t="s">
        <v>87</v>
      </c>
      <c r="J36" s="246">
        <v>12</v>
      </c>
      <c r="K36" s="211" t="s">
        <v>87</v>
      </c>
      <c r="L36" s="211">
        <v>1</v>
      </c>
      <c r="M36" s="214">
        <f t="shared" si="6"/>
        <v>412440</v>
      </c>
      <c r="N36" s="207"/>
      <c r="O36" s="212">
        <f>SUM(M36:N36)</f>
        <v>412440</v>
      </c>
      <c r="P36" s="213"/>
    </row>
    <row r="37" spans="1:17">
      <c r="A37" s="244"/>
      <c r="B37" s="635"/>
      <c r="C37" s="618"/>
      <c r="D37" s="206" t="s">
        <v>138</v>
      </c>
      <c r="E37" s="211" t="s">
        <v>137</v>
      </c>
      <c r="F37" s="206" t="s">
        <v>134</v>
      </c>
      <c r="G37" s="206">
        <v>5</v>
      </c>
      <c r="H37" s="207">
        <v>30330</v>
      </c>
      <c r="I37" s="211" t="s">
        <v>135</v>
      </c>
      <c r="J37" s="246">
        <v>12</v>
      </c>
      <c r="K37" s="211" t="s">
        <v>135</v>
      </c>
      <c r="L37" s="211">
        <v>1</v>
      </c>
      <c r="M37" s="214">
        <f t="shared" si="6"/>
        <v>363960</v>
      </c>
      <c r="N37" s="207"/>
      <c r="O37" s="212">
        <f>SUM(M37:N37)</f>
        <v>363960</v>
      </c>
      <c r="P37" s="249"/>
    </row>
    <row r="38" spans="1:17">
      <c r="A38" s="244"/>
      <c r="B38" s="635"/>
      <c r="C38" s="630"/>
      <c r="D38" s="631"/>
      <c r="E38" s="631"/>
      <c r="F38" s="631"/>
      <c r="G38" s="631"/>
      <c r="H38" s="631"/>
      <c r="I38" s="631"/>
      <c r="J38" s="631"/>
      <c r="K38" s="631"/>
      <c r="L38" s="632"/>
      <c r="M38" s="220">
        <f>SUM(M35:M37)</f>
        <v>1302960</v>
      </c>
      <c r="N38" s="220">
        <f>SUM(N35:N37)</f>
        <v>0</v>
      </c>
      <c r="O38" s="220">
        <f>SUM(O35:O37)</f>
        <v>1302960</v>
      </c>
      <c r="P38" s="248"/>
      <c r="Q38" s="228"/>
    </row>
    <row r="39" spans="1:17">
      <c r="A39" s="244"/>
      <c r="B39" s="635"/>
      <c r="C39" s="633" t="s">
        <v>151</v>
      </c>
      <c r="D39" s="245" t="s">
        <v>131</v>
      </c>
      <c r="E39" s="245" t="s">
        <v>133</v>
      </c>
      <c r="F39" s="245" t="s">
        <v>134</v>
      </c>
      <c r="G39" s="233">
        <v>16</v>
      </c>
      <c r="H39" s="207">
        <v>35800</v>
      </c>
      <c r="I39" s="246" t="s">
        <v>87</v>
      </c>
      <c r="J39" s="250">
        <v>12</v>
      </c>
      <c r="K39" s="246" t="s">
        <v>87</v>
      </c>
      <c r="L39" s="250">
        <v>1</v>
      </c>
      <c r="M39" s="214">
        <f t="shared" si="6"/>
        <v>429600</v>
      </c>
      <c r="N39" s="207"/>
      <c r="O39" s="251">
        <f>SUM(M39:N39)</f>
        <v>429600</v>
      </c>
      <c r="P39" s="235"/>
      <c r="Q39" s="228"/>
    </row>
    <row r="40" spans="1:17">
      <c r="A40" s="244"/>
      <c r="B40" s="635"/>
      <c r="C40" s="633"/>
      <c r="D40" s="247" t="s">
        <v>136</v>
      </c>
      <c r="E40" s="211" t="s">
        <v>137</v>
      </c>
      <c r="F40" s="247" t="s">
        <v>134</v>
      </c>
      <c r="G40" s="246">
        <v>7</v>
      </c>
      <c r="H40" s="207">
        <v>27690</v>
      </c>
      <c r="I40" s="246" t="s">
        <v>87</v>
      </c>
      <c r="J40" s="250">
        <v>12</v>
      </c>
      <c r="K40" s="246" t="s">
        <v>87</v>
      </c>
      <c r="L40" s="252">
        <v>1</v>
      </c>
      <c r="M40" s="214">
        <f t="shared" si="6"/>
        <v>332280</v>
      </c>
      <c r="N40" s="207"/>
      <c r="O40" s="251">
        <f>SUM(M40:N40)</f>
        <v>332280</v>
      </c>
      <c r="P40" s="235"/>
    </row>
    <row r="41" spans="1:17">
      <c r="A41" s="244"/>
      <c r="B41" s="635"/>
      <c r="C41" s="633"/>
      <c r="D41" s="206" t="s">
        <v>138</v>
      </c>
      <c r="E41" s="211" t="s">
        <v>137</v>
      </c>
      <c r="F41" s="206" t="s">
        <v>134</v>
      </c>
      <c r="G41" s="206">
        <v>5</v>
      </c>
      <c r="H41" s="236">
        <v>25430</v>
      </c>
      <c r="I41" s="247" t="s">
        <v>135</v>
      </c>
      <c r="J41" s="250">
        <v>12</v>
      </c>
      <c r="K41" s="247" t="s">
        <v>135</v>
      </c>
      <c r="L41" s="253">
        <v>1</v>
      </c>
      <c r="M41" s="214">
        <f t="shared" si="6"/>
        <v>305160</v>
      </c>
      <c r="N41" s="207"/>
      <c r="O41" s="251">
        <f>SUM(M41:N41)</f>
        <v>305160</v>
      </c>
      <c r="P41" s="235"/>
    </row>
    <row r="42" spans="1:17">
      <c r="A42" s="244"/>
      <c r="B42" s="620"/>
      <c r="C42" s="216"/>
      <c r="D42" s="254"/>
      <c r="E42" s="254"/>
      <c r="F42" s="254"/>
      <c r="G42" s="254"/>
      <c r="H42" s="254"/>
      <c r="I42" s="254"/>
      <c r="J42" s="254"/>
      <c r="K42" s="254"/>
      <c r="L42" s="255"/>
      <c r="M42" s="256">
        <f>SUM(M39:M41)</f>
        <v>1067040</v>
      </c>
      <c r="N42" s="256">
        <f>SUM(N39:N41)</f>
        <v>0</v>
      </c>
      <c r="O42" s="220">
        <f>SUM(O39:O41)</f>
        <v>1067040</v>
      </c>
      <c r="P42" s="235"/>
    </row>
    <row r="43" spans="1:17">
      <c r="A43" s="244"/>
      <c r="B43" s="620"/>
      <c r="C43" s="633" t="s">
        <v>153</v>
      </c>
      <c r="D43" s="245" t="s">
        <v>131</v>
      </c>
      <c r="E43" s="245" t="s">
        <v>133</v>
      </c>
      <c r="F43" s="245" t="s">
        <v>134</v>
      </c>
      <c r="G43" s="233">
        <v>16</v>
      </c>
      <c r="H43" s="257">
        <f>SUM(H27,H31,,H35,H39)</f>
        <v>381250</v>
      </c>
      <c r="I43" s="246"/>
      <c r="J43" s="250"/>
      <c r="K43" s="246"/>
      <c r="L43" s="250"/>
      <c r="M43" s="214">
        <f>SUM(M27,M31,,M35,M39)</f>
        <v>4575000</v>
      </c>
      <c r="N43" s="214">
        <f>SUM(N27,N31,,N35,N39)</f>
        <v>0</v>
      </c>
      <c r="O43" s="251">
        <f>SUM(O27,O31,O35,O39)</f>
        <v>4575000</v>
      </c>
      <c r="P43" s="235"/>
      <c r="Q43" s="228"/>
    </row>
    <row r="44" spans="1:17">
      <c r="A44" s="244"/>
      <c r="B44" s="620"/>
      <c r="C44" s="633"/>
      <c r="D44" s="247" t="s">
        <v>136</v>
      </c>
      <c r="E44" s="211" t="s">
        <v>137</v>
      </c>
      <c r="F44" s="247" t="s">
        <v>134</v>
      </c>
      <c r="G44" s="246">
        <v>7</v>
      </c>
      <c r="H44" s="257">
        <f t="shared" ref="H44:H45" si="7">SUM(H28,H32,,H36,H40)</f>
        <v>295580</v>
      </c>
      <c r="I44" s="246"/>
      <c r="J44" s="250"/>
      <c r="K44" s="246"/>
      <c r="L44" s="252"/>
      <c r="M44" s="214">
        <f>SUM(M28,M32,M36,M40)</f>
        <v>3546960</v>
      </c>
      <c r="N44" s="214">
        <f>SUM(N28,N32,N36,N40)</f>
        <v>0</v>
      </c>
      <c r="O44" s="251">
        <f>SUM(O28,O32,O36,O40)</f>
        <v>3546960</v>
      </c>
      <c r="P44" s="235"/>
    </row>
    <row r="45" spans="1:17">
      <c r="A45" s="244"/>
      <c r="B45" s="620"/>
      <c r="C45" s="633"/>
      <c r="D45" s="206" t="s">
        <v>138</v>
      </c>
      <c r="E45" s="211" t="s">
        <v>137</v>
      </c>
      <c r="F45" s="206" t="s">
        <v>134</v>
      </c>
      <c r="G45" s="206">
        <v>5</v>
      </c>
      <c r="H45" s="257">
        <f t="shared" si="7"/>
        <v>266680</v>
      </c>
      <c r="I45" s="247"/>
      <c r="J45" s="258"/>
      <c r="K45" s="247"/>
      <c r="L45" s="253"/>
      <c r="M45" s="214">
        <f>SUM(M29,M33,,M37,M41)</f>
        <v>3200160</v>
      </c>
      <c r="N45" s="214">
        <f>SUM(N29,N33,,N37,N41)</f>
        <v>0</v>
      </c>
      <c r="O45" s="251">
        <f>SUM(O29,O33,O37,O41)</f>
        <v>3200160</v>
      </c>
      <c r="P45" s="235"/>
    </row>
    <row r="46" spans="1:17">
      <c r="A46" s="244"/>
      <c r="B46" s="635"/>
      <c r="C46" s="623" t="s">
        <v>154</v>
      </c>
      <c r="D46" s="624"/>
      <c r="E46" s="254"/>
      <c r="F46" s="254"/>
      <c r="G46" s="254"/>
      <c r="H46" s="254"/>
      <c r="I46" s="254"/>
      <c r="J46" s="254"/>
      <c r="K46" s="254"/>
      <c r="L46" s="255"/>
      <c r="M46" s="256">
        <f>SUM(M30+M34+M38+M42)</f>
        <v>11322120</v>
      </c>
      <c r="N46" s="256">
        <f>SUM(N30+N34+N38+N42)</f>
        <v>0</v>
      </c>
      <c r="O46" s="220">
        <f>SUM(O30+O34+O38+O42)</f>
        <v>11322120</v>
      </c>
      <c r="P46" s="235"/>
    </row>
    <row r="47" spans="1:17">
      <c r="A47" s="244"/>
      <c r="B47" s="635"/>
      <c r="C47" s="618" t="s">
        <v>155</v>
      </c>
      <c r="D47" s="206" t="s">
        <v>132</v>
      </c>
      <c r="E47" s="206" t="s">
        <v>133</v>
      </c>
      <c r="F47" s="206" t="s">
        <v>134</v>
      </c>
      <c r="G47" s="206">
        <v>16</v>
      </c>
      <c r="H47" s="215">
        <v>307612</v>
      </c>
      <c r="I47" s="246" t="s">
        <v>87</v>
      </c>
      <c r="J47" s="246">
        <v>12</v>
      </c>
      <c r="K47" s="246" t="s">
        <v>87</v>
      </c>
      <c r="L47" s="246">
        <v>1</v>
      </c>
      <c r="M47" s="214">
        <f>ROUNDDOWN(H47*J47*L47,-1)</f>
        <v>3691340</v>
      </c>
      <c r="N47" s="207">
        <f>O20/12</f>
        <v>322800</v>
      </c>
      <c r="O47" s="214">
        <f t="shared" ref="O47:O51" si="8">SUM(M47:N47)</f>
        <v>4014140</v>
      </c>
      <c r="P47" s="210"/>
    </row>
    <row r="48" spans="1:17">
      <c r="A48" s="244"/>
      <c r="B48" s="635"/>
      <c r="C48" s="618"/>
      <c r="D48" s="211" t="s">
        <v>136</v>
      </c>
      <c r="E48" s="211" t="s">
        <v>137</v>
      </c>
      <c r="F48" s="211" t="s">
        <v>134</v>
      </c>
      <c r="G48" s="206">
        <v>7</v>
      </c>
      <c r="H48" s="215">
        <v>228674</v>
      </c>
      <c r="I48" s="206" t="s">
        <v>87</v>
      </c>
      <c r="J48" s="246">
        <v>8</v>
      </c>
      <c r="K48" s="206" t="s">
        <v>87</v>
      </c>
      <c r="L48" s="206">
        <v>1</v>
      </c>
      <c r="M48" s="214">
        <f t="shared" ref="M48:M51" si="9">ROUNDDOWN(H48*J48*L48,-1)</f>
        <v>1829390</v>
      </c>
      <c r="N48" s="207">
        <f t="shared" ref="N48:N51" si="10">O21/12</f>
        <v>106600</v>
      </c>
      <c r="O48" s="214">
        <f t="shared" si="8"/>
        <v>1935990</v>
      </c>
      <c r="P48" s="213"/>
    </row>
    <row r="49" spans="1:16">
      <c r="A49" s="244"/>
      <c r="B49" s="635"/>
      <c r="C49" s="618"/>
      <c r="D49" s="206"/>
      <c r="E49" s="211" t="s">
        <v>137</v>
      </c>
      <c r="F49" s="206" t="s">
        <v>134</v>
      </c>
      <c r="G49" s="206">
        <v>8</v>
      </c>
      <c r="H49" s="215">
        <v>235643</v>
      </c>
      <c r="I49" s="206" t="s">
        <v>87</v>
      </c>
      <c r="J49" s="246">
        <v>4</v>
      </c>
      <c r="K49" s="206" t="s">
        <v>87</v>
      </c>
      <c r="L49" s="206">
        <v>1</v>
      </c>
      <c r="M49" s="214">
        <f t="shared" si="9"/>
        <v>942570</v>
      </c>
      <c r="N49" s="207">
        <f t="shared" si="10"/>
        <v>109850</v>
      </c>
      <c r="O49" s="214">
        <f t="shared" si="8"/>
        <v>1052420</v>
      </c>
      <c r="P49" s="213"/>
    </row>
    <row r="50" spans="1:16">
      <c r="A50" s="244"/>
      <c r="B50" s="635"/>
      <c r="C50" s="618"/>
      <c r="D50" s="211" t="s">
        <v>138</v>
      </c>
      <c r="E50" s="211" t="s">
        <v>137</v>
      </c>
      <c r="F50" s="211" t="s">
        <v>134</v>
      </c>
      <c r="G50" s="206">
        <v>4</v>
      </c>
      <c r="H50" s="215">
        <v>208936</v>
      </c>
      <c r="I50" s="211" t="s">
        <v>87</v>
      </c>
      <c r="J50" s="246">
        <v>4</v>
      </c>
      <c r="K50" s="211" t="s">
        <v>87</v>
      </c>
      <c r="L50" s="211">
        <v>1</v>
      </c>
      <c r="M50" s="214">
        <f t="shared" si="9"/>
        <v>835740</v>
      </c>
      <c r="N50" s="207">
        <f t="shared" si="10"/>
        <v>97400</v>
      </c>
      <c r="O50" s="214">
        <f t="shared" si="8"/>
        <v>933140</v>
      </c>
      <c r="P50" s="213"/>
    </row>
    <row r="51" spans="1:16">
      <c r="A51" s="244"/>
      <c r="B51" s="635"/>
      <c r="C51" s="618"/>
      <c r="D51" s="211"/>
      <c r="E51" s="211" t="s">
        <v>137</v>
      </c>
      <c r="F51" s="211" t="s">
        <v>134</v>
      </c>
      <c r="G51" s="206">
        <v>5</v>
      </c>
      <c r="H51" s="215">
        <v>215264</v>
      </c>
      <c r="I51" s="206" t="s">
        <v>87</v>
      </c>
      <c r="J51" s="246">
        <v>8</v>
      </c>
      <c r="K51" s="206" t="s">
        <v>87</v>
      </c>
      <c r="L51" s="206">
        <v>1</v>
      </c>
      <c r="M51" s="214">
        <f t="shared" si="9"/>
        <v>1722110</v>
      </c>
      <c r="N51" s="207">
        <f t="shared" si="10"/>
        <v>100350</v>
      </c>
      <c r="O51" s="214">
        <f t="shared" si="8"/>
        <v>1822460</v>
      </c>
      <c r="P51" s="249"/>
    </row>
    <row r="52" spans="1:16">
      <c r="A52" s="244"/>
      <c r="B52" s="635"/>
      <c r="C52" s="623" t="s">
        <v>156</v>
      </c>
      <c r="D52" s="624"/>
      <c r="E52" s="624"/>
      <c r="F52" s="624"/>
      <c r="G52" s="624"/>
      <c r="H52" s="624"/>
      <c r="I52" s="624"/>
      <c r="J52" s="624"/>
      <c r="K52" s="624"/>
      <c r="L52" s="625"/>
      <c r="M52" s="220">
        <f>SUM(M47:M51)</f>
        <v>9021150</v>
      </c>
      <c r="N52" s="220">
        <f>SUM(N47:N51)</f>
        <v>737000</v>
      </c>
      <c r="O52" s="220">
        <f>SUM(O47:O51)</f>
        <v>9758150</v>
      </c>
      <c r="P52" s="248"/>
    </row>
    <row r="53" spans="1:16">
      <c r="A53" s="259"/>
      <c r="B53" s="626" t="s">
        <v>157</v>
      </c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260">
        <f>SUM(M30+M34+M38+M42+M52)</f>
        <v>20343270</v>
      </c>
      <c r="N53" s="260">
        <f>SUM(N30+N34+N38+N42+N52)</f>
        <v>737000</v>
      </c>
      <c r="O53" s="260">
        <f>SUM(O30+O34+O38+O42+O52)</f>
        <v>21080270</v>
      </c>
      <c r="P53" s="261"/>
    </row>
    <row r="54" spans="1:16" ht="14.25" thickBot="1">
      <c r="A54" s="262"/>
      <c r="B54" s="628" t="s">
        <v>158</v>
      </c>
      <c r="C54" s="629"/>
      <c r="D54" s="629"/>
      <c r="E54" s="263"/>
      <c r="F54" s="263"/>
      <c r="G54" s="263"/>
      <c r="H54" s="264"/>
      <c r="I54" s="263"/>
      <c r="J54" s="263"/>
      <c r="K54" s="263"/>
      <c r="L54" s="265"/>
      <c r="M54" s="266">
        <f>SUM(M13+M26+M53)</f>
        <v>137441107.32057416</v>
      </c>
      <c r="N54" s="266">
        <f>SUM(N13+N26+N53)</f>
        <v>737000</v>
      </c>
      <c r="O54" s="267">
        <f>SUM(O13+O26+O53)</f>
        <v>138178107.32057416</v>
      </c>
      <c r="P54" s="268"/>
    </row>
    <row r="59" spans="1:16">
      <c r="C59" s="192" t="s">
        <v>159</v>
      </c>
    </row>
  </sheetData>
  <mergeCells count="35">
    <mergeCell ref="C52:L52"/>
    <mergeCell ref="B53:L53"/>
    <mergeCell ref="B54:D54"/>
    <mergeCell ref="C35:C37"/>
    <mergeCell ref="C38:L38"/>
    <mergeCell ref="C39:C41"/>
    <mergeCell ref="C43:C45"/>
    <mergeCell ref="C46:D46"/>
    <mergeCell ref="C47:C51"/>
    <mergeCell ref="B27:B52"/>
    <mergeCell ref="C27:C29"/>
    <mergeCell ref="C30:L30"/>
    <mergeCell ref="C31:C33"/>
    <mergeCell ref="C34:L34"/>
    <mergeCell ref="A14:A26"/>
    <mergeCell ref="B14:B25"/>
    <mergeCell ref="C14:C18"/>
    <mergeCell ref="C20:C23"/>
    <mergeCell ref="B26:L26"/>
    <mergeCell ref="A6:G6"/>
    <mergeCell ref="A7:A13"/>
    <mergeCell ref="B7:B12"/>
    <mergeCell ref="C7:C11"/>
    <mergeCell ref="B13:D13"/>
    <mergeCell ref="A1:P1"/>
    <mergeCell ref="A3:E3"/>
    <mergeCell ref="O3:P3"/>
    <mergeCell ref="A4:C5"/>
    <mergeCell ref="D4:D5"/>
    <mergeCell ref="E4:E5"/>
    <mergeCell ref="F4:F5"/>
    <mergeCell ref="G4:G5"/>
    <mergeCell ref="H4:L4"/>
    <mergeCell ref="M4:O4"/>
    <mergeCell ref="P4:P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04년 세입.세출</vt:lpstr>
      <vt:lpstr>예산총칙</vt:lpstr>
      <vt:lpstr>총괄표</vt:lpstr>
      <vt:lpstr>세입예산서</vt:lpstr>
      <vt:lpstr>세출예산서</vt:lpstr>
      <vt:lpstr>보수</vt:lpstr>
      <vt:lpstr>보수일람표</vt:lpstr>
      <vt:lpstr>세출예산서!Print_Area</vt:lpstr>
      <vt:lpstr>세출예산서!Print_Titles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OFFICE</cp:lastModifiedBy>
  <cp:lastPrinted>2021-04-28T13:51:01Z</cp:lastPrinted>
  <dcterms:created xsi:type="dcterms:W3CDTF">2003-02-27T01:31:51Z</dcterms:created>
  <dcterms:modified xsi:type="dcterms:W3CDTF">2021-04-28T14:01:46Z</dcterms:modified>
</cp:coreProperties>
</file>